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15450" windowHeight="9345" activeTab="1"/>
  </bookViews>
  <sheets>
    <sheet name="ВодоКанал (2008-2010) " sheetId="1" r:id="rId1"/>
    <sheet name="КализацияИочистные 2008-2010" sheetId="2" r:id="rId2"/>
  </sheets>
  <definedNames>
    <definedName name="_xlnm.Print_Titles" localSheetId="0">'ВодоКанал (2008-2010) '!$2:$7</definedName>
    <definedName name="_xlnm.Print_Area" localSheetId="0">'ВодоКанал (2008-2010) '!$A$1:$S$61</definedName>
  </definedNames>
  <calcPr fullCalcOnLoad="1"/>
</workbook>
</file>

<file path=xl/sharedStrings.xml><?xml version="1.0" encoding="utf-8"?>
<sst xmlns="http://schemas.openxmlformats.org/spreadsheetml/2006/main" count="285" uniqueCount="120">
  <si>
    <t>№ пп</t>
  </si>
  <si>
    <t>Год проведения последнего капитального ремонта</t>
  </si>
  <si>
    <t>Обоснование модернизации</t>
  </si>
  <si>
    <t>Год выпуска ПСД</t>
  </si>
  <si>
    <t>Технические характеристики до модернизации</t>
  </si>
  <si>
    <t>Федеральный бюджет</t>
  </si>
  <si>
    <t>Средства предприятия</t>
  </si>
  <si>
    <t>Источник финансирования</t>
  </si>
  <si>
    <t xml:space="preserve">                                  Адресная программа модернизации объектов коммунальной инфраструктуры</t>
  </si>
  <si>
    <t>Наименование объекта основных средств,основные технические характеристики</t>
  </si>
  <si>
    <t>Балансовая принадлеж-ность</t>
  </si>
  <si>
    <t>Год ввода в эксплуата-цию</t>
  </si>
  <si>
    <t>Срок полез-ного использо-вания                      (в годах)</t>
  </si>
  <si>
    <t>Восстанови-тельная стоимость основных средств                       (тыс.руб.)</t>
  </si>
  <si>
    <t>Остаточная стоимость основных средств                       (тыс.руб.)</t>
  </si>
  <si>
    <t>Технические характе-ристики после  модернизации</t>
  </si>
  <si>
    <t>Стоимость работ по модернизации объекта (тыс.руб.)</t>
  </si>
  <si>
    <t>Потребность в инвестициях, тыс.руб.</t>
  </si>
  <si>
    <t>Местный  бюджет</t>
  </si>
  <si>
    <t>ИТОГО:</t>
  </si>
  <si>
    <t>Реконструкция участка обезвоживания осадка сточных вод (замена основного оборудования). Здание 56.</t>
  </si>
  <si>
    <t>Уменьшение объема складируемого осадка. Снижение энергопотребления в 2 раза.</t>
  </si>
  <si>
    <t>Автоматизация шести насосных канализационных станций</t>
  </si>
  <si>
    <t>Снижение энергопотребления, сокращение трудовых затрат, щадящий режим для оборудования, повышение его срока службы</t>
  </si>
  <si>
    <t>Реконструкция самотечной канализации на территории монастырского комплекса (пр.Мира)</t>
  </si>
  <si>
    <r>
      <t>Д</t>
    </r>
    <r>
      <rPr>
        <vertAlign val="subscript"/>
        <sz val="10"/>
        <rFont val="Times New Roman Cyr"/>
        <family val="1"/>
      </rPr>
      <t>у</t>
    </r>
    <r>
      <rPr>
        <sz val="10"/>
        <rFont val="Times New Roman Cyr"/>
        <family val="1"/>
      </rPr>
      <t>=150 мм а/ц 0,48 км</t>
    </r>
  </si>
  <si>
    <r>
      <t>Д</t>
    </r>
    <r>
      <rPr>
        <vertAlign val="subscript"/>
        <sz val="10"/>
        <rFont val="Times New Roman Cyr"/>
        <family val="1"/>
      </rPr>
      <t>у</t>
    </r>
    <r>
      <rPr>
        <sz val="10"/>
        <rFont val="Times New Roman Cyr"/>
        <family val="1"/>
      </rPr>
      <t>=150 мм пол. 0,48 км</t>
    </r>
  </si>
  <si>
    <t>Здание 54 - насосно-воздуходувная  станция</t>
  </si>
  <si>
    <t>Замена устаревшего энергоемкого оборудования (воздуходувок)</t>
  </si>
  <si>
    <t>4 воздухо-дувки, (3 рабочих, 1 резервная, Q=6000 м3/час)</t>
  </si>
  <si>
    <t>3 воздухо-дувки, (2 рабочих, 1 резервная, Q=12000 м3/час)</t>
  </si>
  <si>
    <t>Здание 53 - (сооружение механической очистки)</t>
  </si>
  <si>
    <t>1998 (замена оборудования)</t>
  </si>
  <si>
    <t>100% износ оборудования</t>
  </si>
  <si>
    <t>3 решетки (2 рабочих, 1 резервная)</t>
  </si>
  <si>
    <t>Здание 55 (минирализатор)</t>
  </si>
  <si>
    <t>1997 (замена дренаж-ных эле-ментов)</t>
  </si>
  <si>
    <t>Физический износ, разрушение конструкции, кальматация аэраторов.</t>
  </si>
  <si>
    <t>Аэрацион-ные трубы</t>
  </si>
  <si>
    <t>Аэрацион-ные трубы для мелко-пузырчатой аэрации.</t>
  </si>
  <si>
    <t>Ёмкостное сооружение</t>
  </si>
  <si>
    <t>Физический износ, разрушение конструкции.</t>
  </si>
  <si>
    <t>Сооружение 52 (контактные резервуары)</t>
  </si>
  <si>
    <t>Сооружение 47 (аэротенки)</t>
  </si>
  <si>
    <t>Разрушение конструкции, кальматация аэраторов</t>
  </si>
  <si>
    <t>Уменьшение проектных показателей по очистке.</t>
  </si>
  <si>
    <t>Восстановление проектных показателей.</t>
  </si>
  <si>
    <t>Канализационная насосная станция (КНС-2)</t>
  </si>
  <si>
    <t>2004 (замена электро-оборудо-вания)</t>
  </si>
  <si>
    <t>Улучшение гидравлических характеристик работы "насос-сеть"</t>
  </si>
  <si>
    <t>4 насоса Н=46 м</t>
  </si>
  <si>
    <t>4 насоса Н=32 м</t>
  </si>
  <si>
    <t>Напорная канализация d=600 мм, ул.Димитрова</t>
  </si>
  <si>
    <t>d=600 мм; 3100 п.м.</t>
  </si>
  <si>
    <t>Реконструкция объектов водоснабжения</t>
  </si>
  <si>
    <t>100% износ</t>
  </si>
  <si>
    <t>d=150 мм, пол. L=0,2 км</t>
  </si>
  <si>
    <t>d=100 мм, ст. L=0,17 км</t>
  </si>
  <si>
    <t>d=100 мм, пол. L=0,17 км</t>
  </si>
  <si>
    <t>Водопровод площадка 20</t>
  </si>
  <si>
    <t>1956-1963</t>
  </si>
  <si>
    <t>d=150 мм, чуг. L=0,5 км</t>
  </si>
  <si>
    <t>d=150 мм, пол. L=0,5 км</t>
  </si>
  <si>
    <t>Водопровод АЗС-РММ шоссе Южное</t>
  </si>
  <si>
    <t>d=150 мм, чуг. L=0,2 км</t>
  </si>
  <si>
    <t>Водопровод ул.Силкина д.7</t>
  </si>
  <si>
    <t>d=100 мм, ст. L=0,1 км</t>
  </si>
  <si>
    <t>d=100 мм, пол. L=0,1 км</t>
  </si>
  <si>
    <t>Водопровод ул.Советская д.12, 14, 16</t>
  </si>
  <si>
    <t>d=100 мм, ст. L=0,08 км</t>
  </si>
  <si>
    <t>d=100 мм, пол. L=0,08 км</t>
  </si>
  <si>
    <t>Водопровод территория ОСГ</t>
  </si>
  <si>
    <t>d=150 мм, ст. L=0,22 км</t>
  </si>
  <si>
    <t>d=150 мм, пол. L=0,22 км</t>
  </si>
  <si>
    <t>Водопровод пр.Мира 17А</t>
  </si>
  <si>
    <t>Водопровод ул.Бессарабенко д.14</t>
  </si>
  <si>
    <t>d=150 мм, ст. L=0,1 км</t>
  </si>
  <si>
    <t>d=150 мм, пол. L=0,1 км</t>
  </si>
  <si>
    <t>Водопровод монастырского комплекса (пр.Мира)</t>
  </si>
  <si>
    <t>d=200 мм, чуг. L=0,7 км</t>
  </si>
  <si>
    <t>d=150 мм, пол. L=0,7 км</t>
  </si>
  <si>
    <t>Водопровод ул.Силкина д.19</t>
  </si>
  <si>
    <t>d=150 мм, ст. L=0,06 км</t>
  </si>
  <si>
    <t>d=150 мм, пол. L=0,06 км</t>
  </si>
  <si>
    <t>Водопровод на территории больничного городка (закольцовка роддома)</t>
  </si>
  <si>
    <t>d=150 мм, пол. L=0,15 км</t>
  </si>
  <si>
    <t xml:space="preserve">Водопровод ул.Привокзальная </t>
  </si>
  <si>
    <t>d=80 мм, ст. L=0,07 км</t>
  </si>
  <si>
    <t>d=200 мм, пол. L=0,3 км</t>
  </si>
  <si>
    <t>Устройство контрольных измерительных точек на водопроводных сетях.</t>
  </si>
  <si>
    <t>Уменьшение времени обнаружения повреждений сети и уменьшение потери воды.</t>
  </si>
  <si>
    <t>ИТОГО по объектам водоснабжения:</t>
  </si>
  <si>
    <t>Водопровод пр.Музрукова д.29</t>
  </si>
  <si>
    <t>СЕТИ ВОДООТВЕДЕНИЯ И ОЧИСТКИ СТОЧНЫХ ВОД (ХОЗЯЙСТВЕННО-БЫТОВЫХ И ЛИВНЕВЫХ)</t>
  </si>
  <si>
    <t xml:space="preserve">СЕТИ ВОДОСНАБЖЕНИЯ </t>
  </si>
  <si>
    <t>МУП "Горводоканал"</t>
  </si>
  <si>
    <t>ПСД в стадии согласования</t>
  </si>
  <si>
    <t>ПСД в стадии разработки</t>
  </si>
  <si>
    <t>в том числе за счет инвестиционной надбавки</t>
  </si>
  <si>
    <t>ПСД находится в стадии разработки</t>
  </si>
  <si>
    <t>ПСД находится в стадии согласования</t>
  </si>
  <si>
    <t>Приложение №2</t>
  </si>
  <si>
    <t>Проектно-изыскательские работы на объекты коммунальной инфраструктуры</t>
  </si>
  <si>
    <t>Реконструкция магистральных сетей систем холодного водоснабжения и водоотведения (охват 175 двухквартирных домов) поселок "Строитель" (МКР-17)</t>
  </si>
  <si>
    <t>d=200 мм, пол. L=0,8км (2,3 км с кан.)</t>
  </si>
  <si>
    <t>Реконструкция магистральных сетей систем водоотведения (охват 175 двухквартирных домов) поселок "Строитель" (МКР-17)</t>
  </si>
  <si>
    <t>Канализация отсутствует</t>
  </si>
  <si>
    <t>d=200 мм, пол. L=1,5км (2,3 км с кан.)</t>
  </si>
  <si>
    <t>за минусом налога на прибыль</t>
  </si>
  <si>
    <t>2006-2010</t>
  </si>
  <si>
    <t>Стоимость работ по модернизации объекта (тыс.руб.) на 2008-2010</t>
  </si>
  <si>
    <t xml:space="preserve">Средства на мероприятия </t>
  </si>
  <si>
    <t>Инвестиц. надб.</t>
  </si>
  <si>
    <t>Амортиз. Фонд</t>
  </si>
  <si>
    <t>Федеральный бюджет*</t>
  </si>
  <si>
    <t>Амортиз. фонд</t>
  </si>
  <si>
    <t>Реконструкция канализационной станции (замена насосного оборудования, частотного преобразователя)</t>
  </si>
  <si>
    <t>Снижение энергопотребления</t>
  </si>
  <si>
    <t xml:space="preserve">100% износ 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</si>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</sst>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.0"/>
    <numFmt numFmtId="171" formatCode="#,##0.0_ ;[Red]\-#,##0.0\ "/>
    <numFmt numFmtId="172" formatCode="0.0%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  <numFmt numFmtId="179" formatCode="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vertAlign val="subscript"/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i/>
      <sz val="10"/>
      <name val="Times New Roman Cyr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1" fontId="3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71" fontId="13" fillId="0" borderId="1" xfId="0" applyNumberFormat="1" applyFont="1" applyFill="1" applyBorder="1" applyAlignment="1">
      <alignment horizontal="center"/>
    </xf>
    <xf numFmtId="171" fontId="1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/>
    </xf>
    <xf numFmtId="171" fontId="13" fillId="0" borderId="3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170" fontId="13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9"/>
  <sheetViews>
    <sheetView view="pageBreakPreview" zoomScale="60" workbookViewId="0" topLeftCell="A36">
      <selection activeCell="I41" sqref="I41:I43"/>
    </sheetView>
  </sheetViews>
  <sheetFormatPr defaultColWidth="9.00390625" defaultRowHeight="12.75"/>
  <cols>
    <col min="1" max="1" width="2.875" style="1" customWidth="1"/>
    <col min="2" max="2" width="19.875" style="1" customWidth="1"/>
    <col min="3" max="3" width="9.125" style="1" customWidth="1"/>
    <col min="4" max="4" width="8.00390625" style="1" customWidth="1"/>
    <col min="5" max="5" width="6.875" style="1" customWidth="1"/>
    <col min="6" max="6" width="9.25390625" style="1" customWidth="1"/>
    <col min="7" max="7" width="8.625" style="1" customWidth="1"/>
    <col min="8" max="8" width="9.375" style="1" customWidth="1"/>
    <col min="9" max="9" width="15.125" style="1" customWidth="1"/>
    <col min="10" max="10" width="7.25390625" style="1" customWidth="1"/>
    <col min="11" max="12" width="11.375" style="1" customWidth="1"/>
    <col min="13" max="13" width="12.625" style="1" customWidth="1"/>
    <col min="14" max="14" width="12.375" style="1" customWidth="1"/>
    <col min="15" max="15" width="8.75390625" style="1" hidden="1" customWidth="1"/>
    <col min="16" max="16" width="8.00390625" style="1" hidden="1" customWidth="1"/>
    <col min="17" max="17" width="10.25390625" style="1" customWidth="1"/>
    <col min="18" max="18" width="9.75390625" style="1" customWidth="1"/>
    <col min="19" max="19" width="9.625" style="1" customWidth="1"/>
    <col min="20" max="20" width="8.875" style="1" customWidth="1"/>
    <col min="21" max="16384" width="9.125" style="1" customWidth="1"/>
  </cols>
  <sheetData>
    <row r="2" spans="2:19" ht="15.75">
      <c r="B2" s="105" t="s">
        <v>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3"/>
      <c r="S2" s="3"/>
    </row>
    <row r="3" spans="2:19" ht="15.75">
      <c r="B3" s="2" t="s">
        <v>94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4" t="s">
        <v>101</v>
      </c>
      <c r="R3" s="104"/>
      <c r="S3" s="104"/>
    </row>
    <row r="4" spans="1:19" ht="41.25" customHeight="1">
      <c r="A4" s="106" t="s">
        <v>0</v>
      </c>
      <c r="B4" s="99" t="s">
        <v>9</v>
      </c>
      <c r="C4" s="99" t="s">
        <v>10</v>
      </c>
      <c r="D4" s="99" t="s">
        <v>11</v>
      </c>
      <c r="E4" s="99" t="s">
        <v>12</v>
      </c>
      <c r="F4" s="99" t="s">
        <v>13</v>
      </c>
      <c r="G4" s="99" t="s">
        <v>14</v>
      </c>
      <c r="H4" s="99" t="s">
        <v>1</v>
      </c>
      <c r="I4" s="99" t="s">
        <v>2</v>
      </c>
      <c r="J4" s="99" t="s">
        <v>3</v>
      </c>
      <c r="K4" s="99" t="s">
        <v>4</v>
      </c>
      <c r="L4" s="99" t="s">
        <v>15</v>
      </c>
      <c r="M4" s="99" t="s">
        <v>16</v>
      </c>
      <c r="N4" s="101" t="s">
        <v>17</v>
      </c>
      <c r="O4" s="102"/>
      <c r="P4" s="102"/>
      <c r="Q4" s="102"/>
      <c r="R4" s="102"/>
      <c r="S4" s="103"/>
    </row>
    <row r="5" spans="1:19" ht="52.5" customHeight="1">
      <c r="A5" s="107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6" t="s">
        <v>7</v>
      </c>
      <c r="O5" s="7">
        <v>2006</v>
      </c>
      <c r="P5" s="7">
        <v>2007</v>
      </c>
      <c r="Q5" s="7">
        <v>2008</v>
      </c>
      <c r="R5" s="7">
        <v>2009</v>
      </c>
      <c r="S5" s="7">
        <v>2010</v>
      </c>
    </row>
    <row r="6" spans="1:19" ht="12.75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</row>
    <row r="7" spans="1:19" ht="15.75" customHeight="1">
      <c r="A7" s="9"/>
      <c r="B7" s="96" t="s">
        <v>54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10"/>
      <c r="O7" s="11"/>
      <c r="P7" s="11"/>
      <c r="Q7" s="11"/>
      <c r="R7" s="11"/>
      <c r="S7" s="11"/>
    </row>
    <row r="8" spans="1:19" ht="24" customHeight="1">
      <c r="A8" s="76">
        <v>1</v>
      </c>
      <c r="B8" s="78" t="s">
        <v>92</v>
      </c>
      <c r="C8" s="79" t="s">
        <v>95</v>
      </c>
      <c r="D8" s="78">
        <v>1978</v>
      </c>
      <c r="E8" s="74">
        <v>20</v>
      </c>
      <c r="F8" s="74">
        <v>600</v>
      </c>
      <c r="G8" s="75"/>
      <c r="H8" s="75"/>
      <c r="I8" s="87" t="s">
        <v>55</v>
      </c>
      <c r="J8" s="87" t="s">
        <v>100</v>
      </c>
      <c r="K8" s="87" t="s">
        <v>57</v>
      </c>
      <c r="L8" s="87" t="s">
        <v>58</v>
      </c>
      <c r="M8" s="86">
        <f>SUM(Q8:S10)</f>
        <v>600</v>
      </c>
      <c r="N8" s="10" t="s">
        <v>5</v>
      </c>
      <c r="O8" s="12"/>
      <c r="P8" s="12"/>
      <c r="Q8" s="12"/>
      <c r="R8" s="12"/>
      <c r="S8" s="12"/>
    </row>
    <row r="9" spans="1:19" ht="24" customHeight="1">
      <c r="A9" s="76"/>
      <c r="B9" s="78"/>
      <c r="C9" s="80"/>
      <c r="D9" s="78"/>
      <c r="E9" s="74"/>
      <c r="F9" s="74"/>
      <c r="G9" s="75"/>
      <c r="H9" s="75"/>
      <c r="I9" s="88"/>
      <c r="J9" s="88"/>
      <c r="K9" s="88"/>
      <c r="L9" s="88"/>
      <c r="M9" s="86"/>
      <c r="N9" s="10" t="s">
        <v>18</v>
      </c>
      <c r="O9" s="12"/>
      <c r="P9" s="12"/>
      <c r="Q9" s="12"/>
      <c r="R9" s="12"/>
      <c r="S9" s="12"/>
    </row>
    <row r="10" spans="1:19" ht="24" customHeight="1">
      <c r="A10" s="77"/>
      <c r="B10" s="78"/>
      <c r="C10" s="81"/>
      <c r="D10" s="78"/>
      <c r="E10" s="74"/>
      <c r="F10" s="74"/>
      <c r="G10" s="75"/>
      <c r="H10" s="75"/>
      <c r="I10" s="89"/>
      <c r="J10" s="89"/>
      <c r="K10" s="89"/>
      <c r="L10" s="89"/>
      <c r="M10" s="86"/>
      <c r="N10" s="10" t="s">
        <v>6</v>
      </c>
      <c r="O10" s="12">
        <v>600</v>
      </c>
      <c r="P10" s="12"/>
      <c r="Q10" s="12">
        <v>600</v>
      </c>
      <c r="R10" s="12"/>
      <c r="S10" s="12"/>
    </row>
    <row r="11" spans="1:19" ht="24" customHeight="1">
      <c r="A11" s="76">
        <v>2</v>
      </c>
      <c r="B11" s="78" t="s">
        <v>59</v>
      </c>
      <c r="C11" s="79"/>
      <c r="D11" s="78" t="s">
        <v>60</v>
      </c>
      <c r="E11" s="74">
        <v>30</v>
      </c>
      <c r="F11" s="74"/>
      <c r="G11" s="75"/>
      <c r="H11" s="75"/>
      <c r="I11" s="87" t="s">
        <v>55</v>
      </c>
      <c r="J11" s="87" t="s">
        <v>99</v>
      </c>
      <c r="K11" s="87" t="s">
        <v>61</v>
      </c>
      <c r="L11" s="87" t="s">
        <v>62</v>
      </c>
      <c r="M11" s="86">
        <f>SUM(Q11:S13)</f>
        <v>2576</v>
      </c>
      <c r="N11" s="10" t="s">
        <v>5</v>
      </c>
      <c r="O11" s="12"/>
      <c r="P11" s="12"/>
      <c r="Q11" s="12"/>
      <c r="R11" s="12"/>
      <c r="S11" s="12"/>
    </row>
    <row r="12" spans="1:19" ht="24" customHeight="1">
      <c r="A12" s="76"/>
      <c r="B12" s="78"/>
      <c r="C12" s="80"/>
      <c r="D12" s="78"/>
      <c r="E12" s="74"/>
      <c r="F12" s="74"/>
      <c r="G12" s="75"/>
      <c r="H12" s="75"/>
      <c r="I12" s="88"/>
      <c r="J12" s="88"/>
      <c r="K12" s="88"/>
      <c r="L12" s="88"/>
      <c r="M12" s="86"/>
      <c r="N12" s="10" t="s">
        <v>18</v>
      </c>
      <c r="O12" s="12"/>
      <c r="P12" s="12"/>
      <c r="Q12" s="12"/>
      <c r="R12" s="12"/>
      <c r="S12" s="12"/>
    </row>
    <row r="13" spans="1:19" ht="24" customHeight="1">
      <c r="A13" s="77"/>
      <c r="B13" s="78"/>
      <c r="C13" s="81"/>
      <c r="D13" s="78"/>
      <c r="E13" s="74"/>
      <c r="F13" s="74"/>
      <c r="G13" s="75"/>
      <c r="H13" s="75"/>
      <c r="I13" s="89"/>
      <c r="J13" s="89"/>
      <c r="K13" s="89"/>
      <c r="L13" s="89"/>
      <c r="M13" s="86"/>
      <c r="N13" s="10" t="s">
        <v>6</v>
      </c>
      <c r="O13" s="12"/>
      <c r="P13" s="12">
        <v>35</v>
      </c>
      <c r="Q13" s="12">
        <v>2576</v>
      </c>
      <c r="R13" s="12">
        <v>0</v>
      </c>
      <c r="S13" s="12"/>
    </row>
    <row r="14" spans="1:19" ht="24" customHeight="1">
      <c r="A14" s="76">
        <v>3</v>
      </c>
      <c r="B14" s="78" t="s">
        <v>63</v>
      </c>
      <c r="C14" s="79"/>
      <c r="D14" s="78">
        <v>1957</v>
      </c>
      <c r="E14" s="74">
        <v>30</v>
      </c>
      <c r="F14" s="74"/>
      <c r="G14" s="75"/>
      <c r="H14" s="75"/>
      <c r="I14" s="87" t="s">
        <v>55</v>
      </c>
      <c r="J14" s="87" t="s">
        <v>99</v>
      </c>
      <c r="K14" s="87" t="s">
        <v>64</v>
      </c>
      <c r="L14" s="87" t="s">
        <v>56</v>
      </c>
      <c r="M14" s="86">
        <f>SUM(Q14:S16)</f>
        <v>1154</v>
      </c>
      <c r="N14" s="10" t="s">
        <v>5</v>
      </c>
      <c r="O14" s="12"/>
      <c r="P14" s="12"/>
      <c r="Q14" s="12"/>
      <c r="R14" s="12"/>
      <c r="S14" s="12"/>
    </row>
    <row r="15" spans="1:19" ht="24" customHeight="1">
      <c r="A15" s="76"/>
      <c r="B15" s="78"/>
      <c r="C15" s="80"/>
      <c r="D15" s="78"/>
      <c r="E15" s="74"/>
      <c r="F15" s="74"/>
      <c r="G15" s="75"/>
      <c r="H15" s="75"/>
      <c r="I15" s="88"/>
      <c r="J15" s="88"/>
      <c r="K15" s="88"/>
      <c r="L15" s="88"/>
      <c r="M15" s="86"/>
      <c r="N15" s="10" t="s">
        <v>18</v>
      </c>
      <c r="O15" s="12"/>
      <c r="P15" s="12"/>
      <c r="Q15" s="12"/>
      <c r="R15" s="12"/>
      <c r="S15" s="12"/>
    </row>
    <row r="16" spans="1:19" ht="24" customHeight="1">
      <c r="A16" s="77"/>
      <c r="B16" s="78"/>
      <c r="C16" s="81"/>
      <c r="D16" s="78"/>
      <c r="E16" s="74"/>
      <c r="F16" s="74"/>
      <c r="G16" s="75"/>
      <c r="H16" s="75"/>
      <c r="I16" s="89"/>
      <c r="J16" s="89"/>
      <c r="K16" s="89"/>
      <c r="L16" s="89"/>
      <c r="M16" s="86"/>
      <c r="N16" s="10" t="s">
        <v>6</v>
      </c>
      <c r="O16" s="12"/>
      <c r="P16" s="12"/>
      <c r="Q16" s="12"/>
      <c r="R16" s="12">
        <v>1154</v>
      </c>
      <c r="S16" s="12"/>
    </row>
    <row r="17" spans="1:19" ht="24" customHeight="1">
      <c r="A17" s="76">
        <v>4</v>
      </c>
      <c r="B17" s="78" t="s">
        <v>65</v>
      </c>
      <c r="C17" s="79"/>
      <c r="D17" s="78">
        <v>1976</v>
      </c>
      <c r="E17" s="74">
        <v>20</v>
      </c>
      <c r="F17" s="74"/>
      <c r="G17" s="75"/>
      <c r="H17" s="75"/>
      <c r="I17" s="87" t="s">
        <v>55</v>
      </c>
      <c r="J17" s="87" t="s">
        <v>99</v>
      </c>
      <c r="K17" s="87" t="s">
        <v>66</v>
      </c>
      <c r="L17" s="87" t="s">
        <v>67</v>
      </c>
      <c r="M17" s="86">
        <f>SUM(Q17:S19)</f>
        <v>524</v>
      </c>
      <c r="N17" s="10" t="s">
        <v>5</v>
      </c>
      <c r="O17" s="12"/>
      <c r="P17" s="12"/>
      <c r="Q17" s="12"/>
      <c r="R17" s="12"/>
      <c r="S17" s="12"/>
    </row>
    <row r="18" spans="1:19" ht="24" customHeight="1">
      <c r="A18" s="76"/>
      <c r="B18" s="78"/>
      <c r="C18" s="80"/>
      <c r="D18" s="78"/>
      <c r="E18" s="74"/>
      <c r="F18" s="74"/>
      <c r="G18" s="75"/>
      <c r="H18" s="75"/>
      <c r="I18" s="88"/>
      <c r="J18" s="88"/>
      <c r="K18" s="88"/>
      <c r="L18" s="88"/>
      <c r="M18" s="86"/>
      <c r="N18" s="10" t="s">
        <v>18</v>
      </c>
      <c r="O18" s="12"/>
      <c r="P18" s="12"/>
      <c r="Q18" s="12"/>
      <c r="R18" s="12"/>
      <c r="S18" s="12"/>
    </row>
    <row r="19" spans="1:19" ht="24" customHeight="1">
      <c r="A19" s="77"/>
      <c r="B19" s="78"/>
      <c r="C19" s="81"/>
      <c r="D19" s="78"/>
      <c r="E19" s="74"/>
      <c r="F19" s="74"/>
      <c r="G19" s="75"/>
      <c r="H19" s="75"/>
      <c r="I19" s="89"/>
      <c r="J19" s="89"/>
      <c r="K19" s="89"/>
      <c r="L19" s="89"/>
      <c r="M19" s="86"/>
      <c r="N19" s="10" t="s">
        <v>6</v>
      </c>
      <c r="O19" s="12"/>
      <c r="P19" s="12"/>
      <c r="Q19" s="12"/>
      <c r="R19" s="12">
        <f>527-3</f>
        <v>524</v>
      </c>
      <c r="S19" s="12"/>
    </row>
    <row r="20" spans="1:19" ht="24" customHeight="1">
      <c r="A20" s="82">
        <v>5</v>
      </c>
      <c r="B20" s="87" t="s">
        <v>68</v>
      </c>
      <c r="C20" s="79"/>
      <c r="D20" s="87">
        <v>1981</v>
      </c>
      <c r="E20" s="90">
        <v>20</v>
      </c>
      <c r="F20" s="90"/>
      <c r="G20" s="93"/>
      <c r="H20" s="93"/>
      <c r="I20" s="87" t="s">
        <v>55</v>
      </c>
      <c r="J20" s="87" t="s">
        <v>99</v>
      </c>
      <c r="K20" s="87" t="s">
        <v>69</v>
      </c>
      <c r="L20" s="87" t="s">
        <v>70</v>
      </c>
      <c r="M20" s="86">
        <f>SUM(Q20:S22)</f>
        <v>472</v>
      </c>
      <c r="N20" s="10" t="s">
        <v>5</v>
      </c>
      <c r="O20" s="12"/>
      <c r="P20" s="12"/>
      <c r="Q20" s="12"/>
      <c r="R20" s="12"/>
      <c r="S20" s="12"/>
    </row>
    <row r="21" spans="1:19" ht="24" customHeight="1">
      <c r="A21" s="76"/>
      <c r="B21" s="88"/>
      <c r="C21" s="80"/>
      <c r="D21" s="88"/>
      <c r="E21" s="91"/>
      <c r="F21" s="91"/>
      <c r="G21" s="94"/>
      <c r="H21" s="94"/>
      <c r="I21" s="88"/>
      <c r="J21" s="88"/>
      <c r="K21" s="88"/>
      <c r="L21" s="88"/>
      <c r="M21" s="86"/>
      <c r="N21" s="10" t="s">
        <v>18</v>
      </c>
      <c r="O21" s="12"/>
      <c r="P21" s="12"/>
      <c r="Q21" s="12"/>
      <c r="R21" s="12"/>
      <c r="S21" s="12"/>
    </row>
    <row r="22" spans="1:19" ht="24" customHeight="1">
      <c r="A22" s="77"/>
      <c r="B22" s="89"/>
      <c r="C22" s="81"/>
      <c r="D22" s="89"/>
      <c r="E22" s="92"/>
      <c r="F22" s="92"/>
      <c r="G22" s="95"/>
      <c r="H22" s="95"/>
      <c r="I22" s="89"/>
      <c r="J22" s="89"/>
      <c r="K22" s="89"/>
      <c r="L22" s="89"/>
      <c r="M22" s="86"/>
      <c r="N22" s="10" t="s">
        <v>6</v>
      </c>
      <c r="O22" s="12"/>
      <c r="P22" s="12"/>
      <c r="Q22" s="12"/>
      <c r="R22" s="12">
        <v>472</v>
      </c>
      <c r="S22" s="12"/>
    </row>
    <row r="23" spans="1:19" ht="24" customHeight="1">
      <c r="A23" s="82">
        <v>6</v>
      </c>
      <c r="B23" s="87" t="s">
        <v>71</v>
      </c>
      <c r="C23" s="79"/>
      <c r="D23" s="87">
        <v>1989</v>
      </c>
      <c r="E23" s="90">
        <v>20</v>
      </c>
      <c r="F23" s="90"/>
      <c r="G23" s="93"/>
      <c r="H23" s="93"/>
      <c r="I23" s="87" t="s">
        <v>55</v>
      </c>
      <c r="J23" s="87" t="s">
        <v>100</v>
      </c>
      <c r="K23" s="87" t="s">
        <v>72</v>
      </c>
      <c r="L23" s="87" t="s">
        <v>73</v>
      </c>
      <c r="M23" s="86">
        <f>SUM(Q23:S25)</f>
        <v>1422</v>
      </c>
      <c r="N23" s="10" t="s">
        <v>5</v>
      </c>
      <c r="O23" s="12"/>
      <c r="P23" s="12"/>
      <c r="Q23" s="12"/>
      <c r="R23" s="12"/>
      <c r="S23" s="12"/>
    </row>
    <row r="24" spans="1:19" ht="24" customHeight="1">
      <c r="A24" s="76"/>
      <c r="B24" s="88"/>
      <c r="C24" s="80"/>
      <c r="D24" s="88"/>
      <c r="E24" s="91"/>
      <c r="F24" s="91"/>
      <c r="G24" s="94"/>
      <c r="H24" s="94"/>
      <c r="I24" s="88"/>
      <c r="J24" s="88"/>
      <c r="K24" s="88"/>
      <c r="L24" s="88"/>
      <c r="M24" s="86"/>
      <c r="N24" s="10" t="s">
        <v>18</v>
      </c>
      <c r="O24" s="12"/>
      <c r="P24" s="12"/>
      <c r="Q24" s="12"/>
      <c r="R24" s="12"/>
      <c r="S24" s="12"/>
    </row>
    <row r="25" spans="1:19" ht="24" customHeight="1">
      <c r="A25" s="77"/>
      <c r="B25" s="89"/>
      <c r="C25" s="81"/>
      <c r="D25" s="89"/>
      <c r="E25" s="92"/>
      <c r="F25" s="92"/>
      <c r="G25" s="95"/>
      <c r="H25" s="95"/>
      <c r="I25" s="89"/>
      <c r="J25" s="89"/>
      <c r="K25" s="89"/>
      <c r="L25" s="89"/>
      <c r="M25" s="86"/>
      <c r="N25" s="10" t="s">
        <v>6</v>
      </c>
      <c r="O25" s="12"/>
      <c r="P25" s="12"/>
      <c r="Q25" s="12"/>
      <c r="R25" s="12">
        <v>1422</v>
      </c>
      <c r="S25" s="12"/>
    </row>
    <row r="26" spans="1:19" ht="24" customHeight="1">
      <c r="A26" s="82">
        <v>7</v>
      </c>
      <c r="B26" s="87" t="s">
        <v>74</v>
      </c>
      <c r="C26" s="79"/>
      <c r="D26" s="87">
        <v>1975</v>
      </c>
      <c r="E26" s="90">
        <v>20</v>
      </c>
      <c r="F26" s="90"/>
      <c r="G26" s="93"/>
      <c r="H26" s="93"/>
      <c r="I26" s="87" t="s">
        <v>55</v>
      </c>
      <c r="J26" s="87" t="s">
        <v>100</v>
      </c>
      <c r="K26" s="87" t="s">
        <v>66</v>
      </c>
      <c r="L26" s="87" t="s">
        <v>67</v>
      </c>
      <c r="M26" s="86">
        <f>SUM(Q26:S28)</f>
        <v>590</v>
      </c>
      <c r="N26" s="10" t="s">
        <v>5</v>
      </c>
      <c r="O26" s="12"/>
      <c r="P26" s="12"/>
      <c r="Q26" s="12"/>
      <c r="R26" s="12"/>
      <c r="S26" s="12"/>
    </row>
    <row r="27" spans="1:19" ht="24" customHeight="1">
      <c r="A27" s="76"/>
      <c r="B27" s="88"/>
      <c r="C27" s="80"/>
      <c r="D27" s="88"/>
      <c r="E27" s="91"/>
      <c r="F27" s="91"/>
      <c r="G27" s="94"/>
      <c r="H27" s="94"/>
      <c r="I27" s="88"/>
      <c r="J27" s="88"/>
      <c r="K27" s="88"/>
      <c r="L27" s="88"/>
      <c r="M27" s="86"/>
      <c r="N27" s="10" t="s">
        <v>18</v>
      </c>
      <c r="O27" s="12"/>
      <c r="P27" s="12"/>
      <c r="Q27" s="12"/>
      <c r="R27" s="12"/>
      <c r="S27" s="12"/>
    </row>
    <row r="28" spans="1:19" ht="24" customHeight="1">
      <c r="A28" s="77"/>
      <c r="B28" s="89"/>
      <c r="C28" s="81"/>
      <c r="D28" s="89"/>
      <c r="E28" s="92"/>
      <c r="F28" s="92"/>
      <c r="G28" s="95"/>
      <c r="H28" s="95"/>
      <c r="I28" s="89"/>
      <c r="J28" s="89"/>
      <c r="K28" s="89"/>
      <c r="L28" s="89"/>
      <c r="M28" s="86"/>
      <c r="N28" s="10" t="s">
        <v>6</v>
      </c>
      <c r="O28" s="12"/>
      <c r="P28" s="12"/>
      <c r="Q28" s="12"/>
      <c r="R28" s="12">
        <v>590</v>
      </c>
      <c r="S28" s="12"/>
    </row>
    <row r="29" spans="1:19" ht="24" customHeight="1">
      <c r="A29" s="82">
        <v>8</v>
      </c>
      <c r="B29" s="87" t="s">
        <v>75</v>
      </c>
      <c r="C29" s="79"/>
      <c r="D29" s="87">
        <v>1979</v>
      </c>
      <c r="E29" s="90">
        <v>20</v>
      </c>
      <c r="F29" s="90"/>
      <c r="G29" s="93"/>
      <c r="H29" s="93"/>
      <c r="I29" s="87" t="s">
        <v>55</v>
      </c>
      <c r="J29" s="87" t="s">
        <v>100</v>
      </c>
      <c r="K29" s="87" t="s">
        <v>76</v>
      </c>
      <c r="L29" s="87" t="s">
        <v>77</v>
      </c>
      <c r="M29" s="86">
        <f>SUM(Q29:S31)</f>
        <v>724</v>
      </c>
      <c r="N29" s="10" t="s">
        <v>5</v>
      </c>
      <c r="O29" s="12"/>
      <c r="P29" s="12"/>
      <c r="Q29" s="12"/>
      <c r="R29" s="12"/>
      <c r="S29" s="12"/>
    </row>
    <row r="30" spans="1:19" ht="24" customHeight="1">
      <c r="A30" s="76"/>
      <c r="B30" s="88"/>
      <c r="C30" s="80"/>
      <c r="D30" s="88"/>
      <c r="E30" s="91"/>
      <c r="F30" s="91"/>
      <c r="G30" s="94"/>
      <c r="H30" s="94"/>
      <c r="I30" s="88"/>
      <c r="J30" s="88"/>
      <c r="K30" s="88"/>
      <c r="L30" s="88"/>
      <c r="M30" s="86"/>
      <c r="N30" s="10" t="s">
        <v>18</v>
      </c>
      <c r="O30" s="12"/>
      <c r="P30" s="12"/>
      <c r="Q30" s="12"/>
      <c r="R30" s="12"/>
      <c r="S30" s="12"/>
    </row>
    <row r="31" spans="1:19" ht="24" customHeight="1">
      <c r="A31" s="77"/>
      <c r="B31" s="89"/>
      <c r="C31" s="81"/>
      <c r="D31" s="89"/>
      <c r="E31" s="92"/>
      <c r="F31" s="92"/>
      <c r="G31" s="95"/>
      <c r="H31" s="95"/>
      <c r="I31" s="89"/>
      <c r="J31" s="89"/>
      <c r="K31" s="89"/>
      <c r="L31" s="89"/>
      <c r="M31" s="86"/>
      <c r="N31" s="10" t="s">
        <v>6</v>
      </c>
      <c r="O31" s="12"/>
      <c r="P31" s="12"/>
      <c r="Q31" s="12"/>
      <c r="R31" s="12"/>
      <c r="S31" s="12">
        <v>724</v>
      </c>
    </row>
    <row r="32" spans="1:19" ht="24" customHeight="1">
      <c r="A32" s="82">
        <v>9</v>
      </c>
      <c r="B32" s="87" t="s">
        <v>78</v>
      </c>
      <c r="C32" s="79"/>
      <c r="D32" s="87">
        <v>1957</v>
      </c>
      <c r="E32" s="90">
        <v>30</v>
      </c>
      <c r="F32" s="90"/>
      <c r="G32" s="93"/>
      <c r="H32" s="93"/>
      <c r="I32" s="87" t="s">
        <v>55</v>
      </c>
      <c r="J32" s="87" t="s">
        <v>100</v>
      </c>
      <c r="K32" s="87" t="s">
        <v>79</v>
      </c>
      <c r="L32" s="87" t="s">
        <v>80</v>
      </c>
      <c r="M32" s="86">
        <f>SUM(Q32:S34)</f>
        <v>5070</v>
      </c>
      <c r="N32" s="10" t="s">
        <v>114</v>
      </c>
      <c r="O32" s="12"/>
      <c r="P32" s="12"/>
      <c r="Q32" s="12"/>
      <c r="R32" s="12"/>
      <c r="S32" s="12">
        <f>1583-300-1283</f>
        <v>0</v>
      </c>
    </row>
    <row r="33" spans="1:19" ht="24" customHeight="1">
      <c r="A33" s="76"/>
      <c r="B33" s="88"/>
      <c r="C33" s="80"/>
      <c r="D33" s="88"/>
      <c r="E33" s="91"/>
      <c r="F33" s="91"/>
      <c r="G33" s="94"/>
      <c r="H33" s="94"/>
      <c r="I33" s="88"/>
      <c r="J33" s="88"/>
      <c r="K33" s="88"/>
      <c r="L33" s="88"/>
      <c r="M33" s="86"/>
      <c r="N33" s="10" t="s">
        <v>18</v>
      </c>
      <c r="O33" s="12"/>
      <c r="P33" s="12"/>
      <c r="Q33" s="12"/>
      <c r="R33" s="12">
        <v>5070</v>
      </c>
      <c r="S33" s="12"/>
    </row>
    <row r="34" spans="1:19" ht="24" customHeight="1">
      <c r="A34" s="77"/>
      <c r="B34" s="89"/>
      <c r="C34" s="81"/>
      <c r="D34" s="89"/>
      <c r="E34" s="92"/>
      <c r="F34" s="92"/>
      <c r="G34" s="95"/>
      <c r="H34" s="95"/>
      <c r="I34" s="89"/>
      <c r="J34" s="89"/>
      <c r="K34" s="89"/>
      <c r="L34" s="89"/>
      <c r="M34" s="86"/>
      <c r="N34" s="10" t="s">
        <v>6</v>
      </c>
      <c r="O34" s="12"/>
      <c r="P34" s="12"/>
      <c r="Q34" s="12"/>
      <c r="R34" s="12"/>
      <c r="S34" s="12">
        <f>5067-1580+300-3787</f>
        <v>0</v>
      </c>
    </row>
    <row r="35" spans="1:19" ht="24" customHeight="1">
      <c r="A35" s="82">
        <v>10</v>
      </c>
      <c r="B35" s="87" t="s">
        <v>81</v>
      </c>
      <c r="C35" s="79"/>
      <c r="D35" s="87">
        <v>1976</v>
      </c>
      <c r="E35" s="90">
        <v>20</v>
      </c>
      <c r="F35" s="90"/>
      <c r="G35" s="93"/>
      <c r="H35" s="93"/>
      <c r="I35" s="87" t="s">
        <v>55</v>
      </c>
      <c r="J35" s="87" t="s">
        <v>100</v>
      </c>
      <c r="K35" s="87" t="s">
        <v>82</v>
      </c>
      <c r="L35" s="87" t="s">
        <v>83</v>
      </c>
      <c r="M35" s="86">
        <f>SUM(Q35:S37)</f>
        <v>434</v>
      </c>
      <c r="N35" s="10" t="s">
        <v>5</v>
      </c>
      <c r="O35" s="12"/>
      <c r="P35" s="12"/>
      <c r="Q35" s="12"/>
      <c r="R35" s="12"/>
      <c r="S35" s="12"/>
    </row>
    <row r="36" spans="1:19" ht="24" customHeight="1">
      <c r="A36" s="76"/>
      <c r="B36" s="88"/>
      <c r="C36" s="80"/>
      <c r="D36" s="88"/>
      <c r="E36" s="91"/>
      <c r="F36" s="91"/>
      <c r="G36" s="94"/>
      <c r="H36" s="94"/>
      <c r="I36" s="88"/>
      <c r="J36" s="88"/>
      <c r="K36" s="88"/>
      <c r="L36" s="88"/>
      <c r="M36" s="86"/>
      <c r="N36" s="10" t="s">
        <v>18</v>
      </c>
      <c r="O36" s="12"/>
      <c r="P36" s="12"/>
      <c r="Q36" s="12"/>
      <c r="R36" s="12"/>
      <c r="S36" s="12"/>
    </row>
    <row r="37" spans="1:19" ht="24" customHeight="1">
      <c r="A37" s="77"/>
      <c r="B37" s="89"/>
      <c r="C37" s="81"/>
      <c r="D37" s="89"/>
      <c r="E37" s="92"/>
      <c r="F37" s="92"/>
      <c r="G37" s="95"/>
      <c r="H37" s="95"/>
      <c r="I37" s="89"/>
      <c r="J37" s="89"/>
      <c r="K37" s="89"/>
      <c r="L37" s="89"/>
      <c r="M37" s="86"/>
      <c r="N37" s="10" t="s">
        <v>6</v>
      </c>
      <c r="O37" s="12"/>
      <c r="P37" s="12"/>
      <c r="Q37" s="12"/>
      <c r="R37" s="12"/>
      <c r="S37" s="12">
        <v>434</v>
      </c>
    </row>
    <row r="38" spans="1:19" ht="24" customHeight="1">
      <c r="A38" s="82">
        <v>11</v>
      </c>
      <c r="B38" s="87" t="s">
        <v>84</v>
      </c>
      <c r="C38" s="79"/>
      <c r="D38" s="87"/>
      <c r="E38" s="90"/>
      <c r="F38" s="90"/>
      <c r="G38" s="93"/>
      <c r="H38" s="93"/>
      <c r="I38" s="87" t="s">
        <v>55</v>
      </c>
      <c r="J38" s="87" t="s">
        <v>99</v>
      </c>
      <c r="K38" s="87" t="s">
        <v>85</v>
      </c>
      <c r="L38" s="87" t="s">
        <v>85</v>
      </c>
      <c r="M38" s="86">
        <f>SUM(Q38:S40)</f>
        <v>1050</v>
      </c>
      <c r="N38" s="10" t="s">
        <v>5</v>
      </c>
      <c r="O38" s="12"/>
      <c r="P38" s="12"/>
      <c r="Q38" s="12"/>
      <c r="R38" s="12"/>
      <c r="S38" s="12"/>
    </row>
    <row r="39" spans="1:19" ht="24" customHeight="1">
      <c r="A39" s="76"/>
      <c r="B39" s="88"/>
      <c r="C39" s="80"/>
      <c r="D39" s="88"/>
      <c r="E39" s="91"/>
      <c r="F39" s="91"/>
      <c r="G39" s="94"/>
      <c r="H39" s="94"/>
      <c r="I39" s="88"/>
      <c r="J39" s="88"/>
      <c r="K39" s="88"/>
      <c r="L39" s="88"/>
      <c r="M39" s="86"/>
      <c r="N39" s="10" t="s">
        <v>18</v>
      </c>
      <c r="O39" s="12"/>
      <c r="P39" s="12"/>
      <c r="Q39" s="12"/>
      <c r="R39" s="12"/>
      <c r="S39" s="12"/>
    </row>
    <row r="40" spans="1:19" ht="24" customHeight="1">
      <c r="A40" s="77"/>
      <c r="B40" s="89"/>
      <c r="C40" s="81"/>
      <c r="D40" s="89"/>
      <c r="E40" s="92"/>
      <c r="F40" s="92"/>
      <c r="G40" s="95"/>
      <c r="H40" s="95"/>
      <c r="I40" s="89"/>
      <c r="J40" s="89"/>
      <c r="K40" s="89"/>
      <c r="L40" s="89"/>
      <c r="M40" s="86"/>
      <c r="N40" s="10" t="s">
        <v>6</v>
      </c>
      <c r="O40" s="12"/>
      <c r="P40" s="12"/>
      <c r="Q40" s="12"/>
      <c r="R40" s="12"/>
      <c r="S40" s="12">
        <v>1050</v>
      </c>
    </row>
    <row r="41" spans="1:19" ht="24" customHeight="1">
      <c r="A41" s="76">
        <v>12</v>
      </c>
      <c r="B41" s="78" t="s">
        <v>86</v>
      </c>
      <c r="C41" s="79"/>
      <c r="D41" s="78">
        <v>1958</v>
      </c>
      <c r="E41" s="74">
        <v>30</v>
      </c>
      <c r="F41" s="74"/>
      <c r="G41" s="75"/>
      <c r="H41" s="75"/>
      <c r="I41" s="87" t="s">
        <v>55</v>
      </c>
      <c r="J41" s="87" t="s">
        <v>99</v>
      </c>
      <c r="K41" s="87" t="s">
        <v>87</v>
      </c>
      <c r="L41" s="87" t="s">
        <v>88</v>
      </c>
      <c r="M41" s="86">
        <f>SUM(Q41:S43)</f>
        <v>2266</v>
      </c>
      <c r="N41" s="10" t="s">
        <v>5</v>
      </c>
      <c r="O41" s="12"/>
      <c r="P41" s="12"/>
      <c r="Q41" s="12"/>
      <c r="R41" s="12"/>
      <c r="S41" s="12">
        <f>156-156</f>
        <v>0</v>
      </c>
    </row>
    <row r="42" spans="1:19" ht="24" customHeight="1">
      <c r="A42" s="76"/>
      <c r="B42" s="78"/>
      <c r="C42" s="80"/>
      <c r="D42" s="78"/>
      <c r="E42" s="74"/>
      <c r="F42" s="74"/>
      <c r="G42" s="75"/>
      <c r="H42" s="75"/>
      <c r="I42" s="88"/>
      <c r="J42" s="88"/>
      <c r="K42" s="88"/>
      <c r="L42" s="88"/>
      <c r="M42" s="86"/>
      <c r="N42" s="10" t="s">
        <v>18</v>
      </c>
      <c r="O42" s="12"/>
      <c r="P42" s="12"/>
      <c r="Q42" s="12"/>
      <c r="R42" s="12"/>
      <c r="S42" s="12">
        <f>844-844</f>
        <v>0</v>
      </c>
    </row>
    <row r="43" spans="1:19" ht="24" customHeight="1">
      <c r="A43" s="77"/>
      <c r="B43" s="78"/>
      <c r="C43" s="81"/>
      <c r="D43" s="78"/>
      <c r="E43" s="74"/>
      <c r="F43" s="74"/>
      <c r="G43" s="75"/>
      <c r="H43" s="75"/>
      <c r="I43" s="89"/>
      <c r="J43" s="89"/>
      <c r="K43" s="89"/>
      <c r="L43" s="89"/>
      <c r="M43" s="86"/>
      <c r="N43" s="10" t="s">
        <v>6</v>
      </c>
      <c r="O43" s="12"/>
      <c r="P43" s="12"/>
      <c r="Q43" s="12"/>
      <c r="R43" s="12"/>
      <c r="S43" s="12">
        <f>1266+156+844</f>
        <v>2266</v>
      </c>
    </row>
    <row r="44" spans="1:19" ht="30" customHeight="1">
      <c r="A44" s="76">
        <v>13</v>
      </c>
      <c r="B44" s="78" t="s">
        <v>103</v>
      </c>
      <c r="C44" s="79"/>
      <c r="D44" s="78"/>
      <c r="E44" s="74"/>
      <c r="F44" s="74"/>
      <c r="G44" s="75"/>
      <c r="H44" s="75"/>
      <c r="I44" s="87" t="s">
        <v>55</v>
      </c>
      <c r="J44" s="87" t="s">
        <v>99</v>
      </c>
      <c r="K44" s="87" t="s">
        <v>87</v>
      </c>
      <c r="L44" s="87" t="s">
        <v>104</v>
      </c>
      <c r="M44" s="86">
        <f>SUM(Q44:S46)</f>
        <v>17500</v>
      </c>
      <c r="N44" s="10" t="s">
        <v>5</v>
      </c>
      <c r="O44" s="12"/>
      <c r="P44" s="12">
        <f>11500-1000-1000</f>
        <v>9500</v>
      </c>
      <c r="Q44" s="12">
        <v>0</v>
      </c>
      <c r="R44" s="12">
        <v>0</v>
      </c>
      <c r="S44" s="12">
        <v>0</v>
      </c>
    </row>
    <row r="45" spans="1:19" ht="30" customHeight="1">
      <c r="A45" s="76"/>
      <c r="B45" s="78"/>
      <c r="C45" s="80"/>
      <c r="D45" s="78"/>
      <c r="E45" s="74"/>
      <c r="F45" s="74"/>
      <c r="G45" s="75"/>
      <c r="H45" s="75"/>
      <c r="I45" s="88"/>
      <c r="J45" s="88"/>
      <c r="K45" s="88"/>
      <c r="L45" s="88"/>
      <c r="M45" s="86"/>
      <c r="N45" s="10" t="s">
        <v>18</v>
      </c>
      <c r="O45" s="12"/>
      <c r="P45" s="12">
        <f>11500+339-1276+1000</f>
        <v>11563</v>
      </c>
      <c r="Q45" s="12">
        <v>5000</v>
      </c>
      <c r="R45" s="12">
        <v>5000</v>
      </c>
      <c r="S45" s="12">
        <v>7500</v>
      </c>
    </row>
    <row r="46" spans="1:19" ht="30" customHeight="1">
      <c r="A46" s="77"/>
      <c r="B46" s="78"/>
      <c r="C46" s="81"/>
      <c r="D46" s="78"/>
      <c r="E46" s="74"/>
      <c r="F46" s="74"/>
      <c r="G46" s="75"/>
      <c r="H46" s="75"/>
      <c r="I46" s="89"/>
      <c r="J46" s="89"/>
      <c r="K46" s="89"/>
      <c r="L46" s="89"/>
      <c r="M46" s="86"/>
      <c r="N46" s="10" t="s">
        <v>6</v>
      </c>
      <c r="O46" s="12"/>
      <c r="P46" s="12">
        <f>1000+1276</f>
        <v>2276</v>
      </c>
      <c r="Q46" s="12">
        <v>0</v>
      </c>
      <c r="R46" s="12">
        <v>0</v>
      </c>
      <c r="S46" s="12">
        <v>0</v>
      </c>
    </row>
    <row r="47" spans="1:19" ht="24" customHeight="1">
      <c r="A47" s="76">
        <v>14</v>
      </c>
      <c r="B47" s="78" t="s">
        <v>89</v>
      </c>
      <c r="C47" s="79"/>
      <c r="D47" s="78"/>
      <c r="E47" s="74"/>
      <c r="F47" s="74"/>
      <c r="G47" s="75"/>
      <c r="H47" s="75"/>
      <c r="I47" s="87" t="s">
        <v>90</v>
      </c>
      <c r="J47" s="75">
        <v>2001</v>
      </c>
      <c r="K47" s="87"/>
      <c r="L47" s="87"/>
      <c r="M47" s="86">
        <f>SUM(Q47:S49)</f>
        <v>2000</v>
      </c>
      <c r="N47" s="10" t="s">
        <v>5</v>
      </c>
      <c r="O47" s="12"/>
      <c r="P47" s="12"/>
      <c r="Q47" s="12"/>
      <c r="R47" s="12"/>
      <c r="S47" s="12"/>
    </row>
    <row r="48" spans="1:19" ht="24" customHeight="1">
      <c r="A48" s="76"/>
      <c r="B48" s="78"/>
      <c r="C48" s="80"/>
      <c r="D48" s="78"/>
      <c r="E48" s="74"/>
      <c r="F48" s="74"/>
      <c r="G48" s="75"/>
      <c r="H48" s="75"/>
      <c r="I48" s="88"/>
      <c r="J48" s="75"/>
      <c r="K48" s="88"/>
      <c r="L48" s="88"/>
      <c r="M48" s="86"/>
      <c r="N48" s="10" t="s">
        <v>18</v>
      </c>
      <c r="O48" s="12"/>
      <c r="P48" s="12"/>
      <c r="Q48" s="12"/>
      <c r="R48" s="12"/>
      <c r="S48" s="12"/>
    </row>
    <row r="49" spans="1:19" ht="24" customHeight="1">
      <c r="A49" s="77"/>
      <c r="B49" s="78"/>
      <c r="C49" s="81"/>
      <c r="D49" s="78"/>
      <c r="E49" s="74"/>
      <c r="F49" s="74"/>
      <c r="G49" s="75"/>
      <c r="H49" s="75"/>
      <c r="I49" s="89"/>
      <c r="J49" s="75"/>
      <c r="K49" s="89"/>
      <c r="L49" s="89"/>
      <c r="M49" s="86"/>
      <c r="N49" s="10" t="s">
        <v>6</v>
      </c>
      <c r="O49" s="12">
        <v>1200</v>
      </c>
      <c r="P49" s="12">
        <v>1200</v>
      </c>
      <c r="Q49" s="12">
        <v>2000</v>
      </c>
      <c r="R49" s="12"/>
      <c r="S49" s="12"/>
    </row>
    <row r="50" spans="1:19" ht="24" customHeight="1">
      <c r="A50" s="76">
        <v>15</v>
      </c>
      <c r="B50" s="78" t="s">
        <v>102</v>
      </c>
      <c r="C50" s="79"/>
      <c r="D50" s="78"/>
      <c r="E50" s="74"/>
      <c r="F50" s="74"/>
      <c r="G50" s="75"/>
      <c r="H50" s="75"/>
      <c r="I50" s="87"/>
      <c r="J50" s="75"/>
      <c r="K50" s="87"/>
      <c r="L50" s="87"/>
      <c r="M50" s="86">
        <f>SUM(Q50:S52)</f>
        <v>1500</v>
      </c>
      <c r="N50" s="10" t="s">
        <v>5</v>
      </c>
      <c r="O50" s="12"/>
      <c r="P50" s="12"/>
      <c r="Q50" s="12">
        <f>750-750</f>
        <v>0</v>
      </c>
      <c r="R50" s="12"/>
      <c r="S50" s="12"/>
    </row>
    <row r="51" spans="1:19" ht="24" customHeight="1">
      <c r="A51" s="76"/>
      <c r="B51" s="78"/>
      <c r="C51" s="80"/>
      <c r="D51" s="78"/>
      <c r="E51" s="74"/>
      <c r="F51" s="74"/>
      <c r="G51" s="75"/>
      <c r="H51" s="75"/>
      <c r="I51" s="88"/>
      <c r="J51" s="75"/>
      <c r="K51" s="88"/>
      <c r="L51" s="88"/>
      <c r="M51" s="86"/>
      <c r="N51" s="10" t="s">
        <v>18</v>
      </c>
      <c r="O51" s="12"/>
      <c r="P51" s="12"/>
      <c r="Q51" s="12">
        <f>750+750-1500</f>
        <v>0</v>
      </c>
      <c r="R51" s="12"/>
      <c r="S51" s="12"/>
    </row>
    <row r="52" spans="1:19" ht="24" customHeight="1">
      <c r="A52" s="77"/>
      <c r="B52" s="78"/>
      <c r="C52" s="81"/>
      <c r="D52" s="78"/>
      <c r="E52" s="74"/>
      <c r="F52" s="74"/>
      <c r="G52" s="75"/>
      <c r="H52" s="75"/>
      <c r="I52" s="89"/>
      <c r="J52" s="75"/>
      <c r="K52" s="89"/>
      <c r="L52" s="89"/>
      <c r="M52" s="86"/>
      <c r="N52" s="10" t="s">
        <v>6</v>
      </c>
      <c r="O52" s="12"/>
      <c r="P52" s="12"/>
      <c r="Q52" s="12">
        <v>500</v>
      </c>
      <c r="R52" s="12">
        <v>500</v>
      </c>
      <c r="S52" s="12">
        <v>500</v>
      </c>
    </row>
    <row r="53" spans="1:20" ht="24" customHeight="1">
      <c r="A53" s="76"/>
      <c r="B53" s="83" t="s">
        <v>91</v>
      </c>
      <c r="C53" s="86"/>
      <c r="D53" s="71"/>
      <c r="E53" s="72"/>
      <c r="F53" s="72"/>
      <c r="G53" s="86"/>
      <c r="H53" s="86"/>
      <c r="I53" s="82"/>
      <c r="J53" s="86"/>
      <c r="K53" s="86"/>
      <c r="L53" s="86"/>
      <c r="M53" s="86">
        <f>SUM(Q53:S55)</f>
        <v>37882</v>
      </c>
      <c r="N53" s="13" t="s">
        <v>5</v>
      </c>
      <c r="O53" s="14" t="e">
        <f>SUM(#REF!,#REF!,#REF!,#REF!,#REF!,#REF!,#REF!,O11,#REF!,O14,O17,O20,O23,O26,O29,O32,O35,O38,O44,#REF!,#REF!,O47,O50,#REF!,O8,O41)</f>
        <v>#REF!</v>
      </c>
      <c r="P53" s="14" t="e">
        <f>SUM(#REF!,#REF!,#REF!,#REF!,#REF!,#REF!,#REF!,P11,#REF!,P14,P17,P20,P23,P26,P29,P32,P35,P38,P44,#REF!,#REF!,P47,P50,#REF!,P8,P41)</f>
        <v>#REF!</v>
      </c>
      <c r="Q53" s="14">
        <f aca="true" t="shared" si="0" ref="Q53:S55">Q8+Q11+Q14+Q17+Q20+Q23+Q26+Q29+Q32+Q35+Q38+Q41+Q44+Q47+Q50</f>
        <v>0</v>
      </c>
      <c r="R53" s="14">
        <f t="shared" si="0"/>
        <v>0</v>
      </c>
      <c r="S53" s="14">
        <f t="shared" si="0"/>
        <v>0</v>
      </c>
      <c r="T53" s="15">
        <f aca="true" t="shared" si="1" ref="T53:T60">SUM(Q53:S53)</f>
        <v>0</v>
      </c>
    </row>
    <row r="54" spans="1:20" ht="24" customHeight="1">
      <c r="A54" s="76"/>
      <c r="B54" s="83"/>
      <c r="C54" s="86"/>
      <c r="D54" s="71"/>
      <c r="E54" s="72"/>
      <c r="F54" s="72"/>
      <c r="G54" s="86"/>
      <c r="H54" s="86"/>
      <c r="I54" s="76"/>
      <c r="J54" s="86"/>
      <c r="K54" s="86"/>
      <c r="L54" s="86"/>
      <c r="M54" s="86"/>
      <c r="N54" s="13" t="s">
        <v>18</v>
      </c>
      <c r="O54" s="14" t="e">
        <f>SUM(#REF!,#REF!,#REF!,#REF!,#REF!,#REF!,#REF!,O12,#REF!,O15,O18,O21,O24,O27,O30,O33,O36,O39,O45,#REF!,#REF!,O48,O51,#REF!,O9,O42)</f>
        <v>#REF!</v>
      </c>
      <c r="P54" s="14" t="e">
        <f>SUM(#REF!,#REF!,#REF!,#REF!,#REF!,#REF!,#REF!,P12,#REF!,P15,P18,P21,P24,P27,P30,P33,P36,P39,P45,#REF!,#REF!,P48,P51,#REF!,P9,P42)</f>
        <v>#REF!</v>
      </c>
      <c r="Q54" s="14">
        <f t="shared" si="0"/>
        <v>5000</v>
      </c>
      <c r="R54" s="14">
        <f t="shared" si="0"/>
        <v>10070</v>
      </c>
      <c r="S54" s="14">
        <f t="shared" si="0"/>
        <v>7500</v>
      </c>
      <c r="T54" s="15">
        <f t="shared" si="1"/>
        <v>22570</v>
      </c>
    </row>
    <row r="55" spans="1:20" ht="21.75">
      <c r="A55" s="77"/>
      <c r="B55" s="83"/>
      <c r="C55" s="86"/>
      <c r="D55" s="71"/>
      <c r="E55" s="72"/>
      <c r="F55" s="72"/>
      <c r="G55" s="86"/>
      <c r="H55" s="86"/>
      <c r="I55" s="77"/>
      <c r="J55" s="86"/>
      <c r="K55" s="86"/>
      <c r="L55" s="86"/>
      <c r="M55" s="86"/>
      <c r="N55" s="13" t="s">
        <v>6</v>
      </c>
      <c r="O55" s="14" t="e">
        <f>SUM(#REF!,#REF!,#REF!,#REF!,#REF!,#REF!,#REF!,O13,#REF!,O16,O19,O22,O25,O28,O31,O34,O37,O40,O46,#REF!,#REF!,O49,O52,#REF!,O10,O43)</f>
        <v>#REF!</v>
      </c>
      <c r="P55" s="14" t="e">
        <f>SUM(#REF!,#REF!,#REF!,#REF!,#REF!,#REF!,#REF!,P13,#REF!,P16,P19,P22,P25,P28,P31,P34,P37,P40,P46,#REF!,#REF!,P49,P52,#REF!,P10,P43)</f>
        <v>#REF!</v>
      </c>
      <c r="Q55" s="14">
        <f t="shared" si="0"/>
        <v>5676</v>
      </c>
      <c r="R55" s="14">
        <f t="shared" si="0"/>
        <v>4662</v>
      </c>
      <c r="S55" s="14">
        <f t="shared" si="0"/>
        <v>4974</v>
      </c>
      <c r="T55" s="15">
        <f t="shared" si="1"/>
        <v>15312</v>
      </c>
    </row>
    <row r="56" spans="1:20" ht="21.75">
      <c r="A56" s="16"/>
      <c r="B56" s="23"/>
      <c r="C56" s="16"/>
      <c r="D56" s="17"/>
      <c r="E56" s="18"/>
      <c r="F56" s="18"/>
      <c r="G56" s="16"/>
      <c r="H56" s="16"/>
      <c r="I56" s="16"/>
      <c r="J56" s="16"/>
      <c r="K56" s="16"/>
      <c r="L56" s="16"/>
      <c r="M56" s="16"/>
      <c r="N56" s="57" t="s">
        <v>112</v>
      </c>
      <c r="O56" s="26"/>
      <c r="P56" s="26"/>
      <c r="Q56" s="55">
        <f>Q49-244.6</f>
        <v>1755.4</v>
      </c>
      <c r="R56" s="55">
        <f>R19+R25+R22-434.5</f>
        <v>1983.5</v>
      </c>
      <c r="S56" s="55">
        <f>S43-24.6</f>
        <v>2241.4</v>
      </c>
      <c r="T56" s="53">
        <f t="shared" si="1"/>
        <v>5980.3</v>
      </c>
    </row>
    <row r="57" spans="1:20" ht="15" thickBot="1">
      <c r="A57" s="16"/>
      <c r="B57" s="23"/>
      <c r="C57" s="16"/>
      <c r="D57" s="17"/>
      <c r="E57" s="18"/>
      <c r="F57" s="18"/>
      <c r="G57" s="16"/>
      <c r="H57" s="16"/>
      <c r="I57" s="16"/>
      <c r="J57" s="16"/>
      <c r="K57" s="16"/>
      <c r="L57" s="16"/>
      <c r="M57" s="16"/>
      <c r="N57" s="58" t="s">
        <v>113</v>
      </c>
      <c r="O57" s="37"/>
      <c r="P57" s="37"/>
      <c r="Q57" s="61">
        <f>Q55-Q56</f>
        <v>3920.6</v>
      </c>
      <c r="R57" s="61">
        <f>R55-R56</f>
        <v>2678.5</v>
      </c>
      <c r="S57" s="61">
        <f>S55-S56</f>
        <v>2732.6</v>
      </c>
      <c r="T57" s="59">
        <f t="shared" si="1"/>
        <v>9331.7</v>
      </c>
    </row>
    <row r="58" spans="1:20" ht="15" thickBot="1">
      <c r="A58" s="16"/>
      <c r="B58" s="23"/>
      <c r="C58" s="16"/>
      <c r="D58" s="17"/>
      <c r="E58" s="18"/>
      <c r="F58" s="18"/>
      <c r="G58" s="16"/>
      <c r="H58" s="16"/>
      <c r="I58" s="16"/>
      <c r="J58" s="16"/>
      <c r="K58" s="16"/>
      <c r="L58" s="16"/>
      <c r="M58" s="16"/>
      <c r="N58" s="19"/>
      <c r="O58" s="34" t="e">
        <f>SUM(O53:O55)</f>
        <v>#REF!</v>
      </c>
      <c r="P58" s="34" t="e">
        <f>SUM(P53:P55)</f>
        <v>#REF!</v>
      </c>
      <c r="Q58" s="62">
        <f>SUM(Q53:Q55)</f>
        <v>10676</v>
      </c>
      <c r="R58" s="62">
        <f>SUM(R53:R55)</f>
        <v>14732</v>
      </c>
      <c r="S58" s="62">
        <f>SUM(S53:S55)</f>
        <v>12474</v>
      </c>
      <c r="T58" s="56">
        <f t="shared" si="1"/>
        <v>37882</v>
      </c>
    </row>
    <row r="59" spans="1:20" ht="24" customHeight="1">
      <c r="A59" s="16"/>
      <c r="B59" s="23"/>
      <c r="C59" s="16"/>
      <c r="D59" s="17"/>
      <c r="E59" s="18"/>
      <c r="F59" s="18"/>
      <c r="G59" s="16"/>
      <c r="H59" s="16"/>
      <c r="I59" s="16"/>
      <c r="J59" s="16"/>
      <c r="K59" s="16"/>
      <c r="L59" s="47" t="s">
        <v>109</v>
      </c>
      <c r="M59" s="48">
        <f>SUM(O59:S59)</f>
        <v>11404.3</v>
      </c>
      <c r="N59" s="43" t="s">
        <v>98</v>
      </c>
      <c r="O59" s="44"/>
      <c r="P59" s="45">
        <f>3535.5</f>
        <v>3535.5</v>
      </c>
      <c r="Q59" s="27">
        <v>2309.7</v>
      </c>
      <c r="R59" s="27">
        <v>2609.9</v>
      </c>
      <c r="S59" s="28">
        <v>2949.2</v>
      </c>
      <c r="T59" s="15">
        <f t="shared" si="1"/>
        <v>7868.8</v>
      </c>
    </row>
    <row r="60" spans="1:20" ht="35.25" thickBot="1">
      <c r="A60" s="16"/>
      <c r="B60" s="17"/>
      <c r="C60" s="16"/>
      <c r="D60" s="17"/>
      <c r="E60" s="18"/>
      <c r="F60" s="18"/>
      <c r="G60" s="16"/>
      <c r="H60" s="16"/>
      <c r="I60" s="16"/>
      <c r="J60" s="16"/>
      <c r="K60" s="16"/>
      <c r="L60" s="49" t="s">
        <v>108</v>
      </c>
      <c r="M60" s="50">
        <f>M59*0.76</f>
        <v>8667.268</v>
      </c>
      <c r="N60" s="46" t="s">
        <v>111</v>
      </c>
      <c r="O60" s="29"/>
      <c r="P60" s="29"/>
      <c r="Q60" s="63">
        <f>Q59*0.76</f>
        <v>1755.3719999999998</v>
      </c>
      <c r="R60" s="29">
        <f>R59*0.76</f>
        <v>1983.5240000000001</v>
      </c>
      <c r="S60" s="29">
        <f>S59*0.76</f>
        <v>2241.392</v>
      </c>
      <c r="T60" s="42">
        <f t="shared" si="1"/>
        <v>5980.288</v>
      </c>
    </row>
    <row r="61" spans="1:11" ht="15">
      <c r="A61" s="16"/>
      <c r="B61" s="20"/>
      <c r="C61" s="16"/>
      <c r="D61" s="17"/>
      <c r="E61" s="18"/>
      <c r="F61" s="18"/>
      <c r="G61" s="16"/>
      <c r="H61" s="16"/>
      <c r="I61" s="16"/>
      <c r="K61" s="16"/>
    </row>
    <row r="62" spans="15:18" ht="12.75">
      <c r="O62" s="5"/>
      <c r="P62" s="5"/>
      <c r="Q62" s="5"/>
      <c r="R62" s="5"/>
    </row>
    <row r="63" spans="15:18" ht="12.75">
      <c r="O63" s="5"/>
      <c r="P63" s="5"/>
      <c r="Q63" s="5"/>
      <c r="R63" s="5"/>
    </row>
    <row r="64" spans="15:20" ht="12.75">
      <c r="O64" s="5"/>
      <c r="P64" s="5"/>
      <c r="Q64" s="5"/>
      <c r="R64" s="5"/>
      <c r="S64" s="5"/>
      <c r="T64" s="38"/>
    </row>
    <row r="65" spans="15:20" ht="12.75">
      <c r="O65" s="5"/>
      <c r="P65" s="5"/>
      <c r="Q65" s="5"/>
      <c r="R65" s="5"/>
      <c r="S65" s="5"/>
      <c r="T65" s="38"/>
    </row>
    <row r="66" spans="13:20" ht="12.75">
      <c r="M66" s="31"/>
      <c r="N66" s="31"/>
      <c r="O66" s="68"/>
      <c r="P66" s="68"/>
      <c r="Q66" s="70"/>
      <c r="R66" s="70"/>
      <c r="S66" s="70"/>
      <c r="T66" s="69"/>
    </row>
    <row r="67" spans="15:20" ht="12.75">
      <c r="O67" s="5"/>
      <c r="P67" s="5"/>
      <c r="Q67" s="22"/>
      <c r="R67" s="22"/>
      <c r="S67" s="22"/>
      <c r="T67" s="38"/>
    </row>
    <row r="68" spans="15:20" ht="12.75">
      <c r="O68" s="5"/>
      <c r="P68" s="5"/>
      <c r="Q68" s="22"/>
      <c r="R68" s="22"/>
      <c r="S68" s="22"/>
      <c r="T68" s="38"/>
    </row>
    <row r="69" spans="15:18" ht="12.75">
      <c r="O69" s="5"/>
      <c r="P69" s="5"/>
      <c r="Q69" s="5"/>
      <c r="R69" s="5"/>
    </row>
    <row r="70" spans="15:19" ht="12.75">
      <c r="O70" s="5"/>
      <c r="P70" s="5"/>
      <c r="Q70" s="52"/>
      <c r="R70" s="52"/>
      <c r="S70" s="52"/>
    </row>
    <row r="71" spans="15:19" ht="12.75">
      <c r="O71" s="5"/>
      <c r="P71" s="5"/>
      <c r="Q71" s="52"/>
      <c r="R71" s="52"/>
      <c r="S71" s="52"/>
    </row>
    <row r="72" spans="15:19" ht="12.75">
      <c r="O72" s="5"/>
      <c r="P72" s="5"/>
      <c r="Q72" s="84"/>
      <c r="R72" s="51"/>
      <c r="S72" s="51"/>
    </row>
    <row r="73" spans="15:19" ht="12.75">
      <c r="O73" s="5"/>
      <c r="P73" s="5"/>
      <c r="Q73" s="51"/>
      <c r="R73" s="51"/>
      <c r="S73" s="51"/>
    </row>
    <row r="74" spans="15:19" ht="12.75">
      <c r="O74" s="5"/>
      <c r="P74" s="5"/>
      <c r="Q74" s="22"/>
      <c r="R74" s="22"/>
      <c r="S74" s="22"/>
    </row>
    <row r="75" spans="15:18" ht="12.75">
      <c r="O75" s="5"/>
      <c r="P75" s="5"/>
      <c r="Q75" s="5"/>
      <c r="R75" s="5"/>
    </row>
    <row r="76" spans="15:18" ht="12.75">
      <c r="O76" s="5"/>
      <c r="P76" s="5"/>
      <c r="Q76" s="5"/>
      <c r="R76" s="5"/>
    </row>
    <row r="79" spans="17:19" ht="12.75">
      <c r="Q79" s="85"/>
      <c r="R79" s="85"/>
      <c r="S79" s="85"/>
    </row>
  </sheetData>
  <sheetProtection/>
  <mergeCells count="225">
    <mergeCell ref="Q3:S3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S4"/>
    <mergeCell ref="J4:J5"/>
    <mergeCell ref="K4:K5"/>
    <mergeCell ref="L4:L5"/>
    <mergeCell ref="M4:M5"/>
    <mergeCell ref="M11:M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L14:L16"/>
    <mergeCell ref="M14:M16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A17:A19"/>
    <mergeCell ref="B17:B19"/>
    <mergeCell ref="C17:C19"/>
    <mergeCell ref="D17:D19"/>
    <mergeCell ref="B7:M7"/>
    <mergeCell ref="I17:I19"/>
    <mergeCell ref="J17:J19"/>
    <mergeCell ref="K17:K19"/>
    <mergeCell ref="E17:E19"/>
    <mergeCell ref="F17:F19"/>
    <mergeCell ref="G17:G19"/>
    <mergeCell ref="H17:H19"/>
    <mergeCell ref="J14:J16"/>
    <mergeCell ref="K14:K16"/>
    <mergeCell ref="M17:M19"/>
    <mergeCell ref="L17:L19"/>
    <mergeCell ref="I44:I46"/>
    <mergeCell ref="J44:J46"/>
    <mergeCell ref="K44:K46"/>
    <mergeCell ref="I38:I40"/>
    <mergeCell ref="J38:J40"/>
    <mergeCell ref="K38:K40"/>
    <mergeCell ref="L44:L46"/>
    <mergeCell ref="M44:M46"/>
    <mergeCell ref="A44:A46"/>
    <mergeCell ref="B44:B46"/>
    <mergeCell ref="C44:C46"/>
    <mergeCell ref="D44:D46"/>
    <mergeCell ref="E44:E46"/>
    <mergeCell ref="F44:F46"/>
    <mergeCell ref="G44:G46"/>
    <mergeCell ref="H44:H46"/>
    <mergeCell ref="A38:A40"/>
    <mergeCell ref="B38:B40"/>
    <mergeCell ref="C38:C40"/>
    <mergeCell ref="D38:D40"/>
    <mergeCell ref="E38:E40"/>
    <mergeCell ref="F38:F40"/>
    <mergeCell ref="G38:G40"/>
    <mergeCell ref="H38:H40"/>
    <mergeCell ref="L38:L40"/>
    <mergeCell ref="M38:M40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A23:A25"/>
    <mergeCell ref="B23:B25"/>
    <mergeCell ref="C23:C25"/>
    <mergeCell ref="D23:D25"/>
    <mergeCell ref="E23:E25"/>
    <mergeCell ref="F23:F25"/>
    <mergeCell ref="G23:G25"/>
    <mergeCell ref="H23:H25"/>
    <mergeCell ref="I20:I22"/>
    <mergeCell ref="I23:I25"/>
    <mergeCell ref="J23:J25"/>
    <mergeCell ref="K23:K25"/>
    <mergeCell ref="K20:K22"/>
    <mergeCell ref="E20:E22"/>
    <mergeCell ref="F20:F22"/>
    <mergeCell ref="G20:G22"/>
    <mergeCell ref="H20:H22"/>
    <mergeCell ref="A20:A22"/>
    <mergeCell ref="B20:B22"/>
    <mergeCell ref="C20:C22"/>
    <mergeCell ref="D20:D22"/>
    <mergeCell ref="L20:L22"/>
    <mergeCell ref="M20:M22"/>
    <mergeCell ref="M23:M25"/>
    <mergeCell ref="L23:L25"/>
    <mergeCell ref="A50:A52"/>
    <mergeCell ref="B50:B52"/>
    <mergeCell ref="C50:C52"/>
    <mergeCell ref="D50:D52"/>
    <mergeCell ref="E50:E52"/>
    <mergeCell ref="F50:F52"/>
    <mergeCell ref="G50:G52"/>
    <mergeCell ref="H50:H52"/>
    <mergeCell ref="H47:H49"/>
    <mergeCell ref="I47:I49"/>
    <mergeCell ref="I50:I52"/>
    <mergeCell ref="J50:J52"/>
    <mergeCell ref="M47:M49"/>
    <mergeCell ref="M50:M52"/>
    <mergeCell ref="L50:L52"/>
    <mergeCell ref="A47:A49"/>
    <mergeCell ref="B47:B49"/>
    <mergeCell ref="C47:C49"/>
    <mergeCell ref="D47:D49"/>
    <mergeCell ref="E47:E49"/>
    <mergeCell ref="F47:F49"/>
    <mergeCell ref="G47:G49"/>
    <mergeCell ref="M53:M55"/>
    <mergeCell ref="A53:A55"/>
    <mergeCell ref="B53:B55"/>
    <mergeCell ref="C53:C55"/>
    <mergeCell ref="D53:D55"/>
    <mergeCell ref="E53:E55"/>
    <mergeCell ref="F53:F55"/>
    <mergeCell ref="G53:G55"/>
    <mergeCell ref="H53:H55"/>
    <mergeCell ref="I8:I10"/>
    <mergeCell ref="J53:J55"/>
    <mergeCell ref="K53:K55"/>
    <mergeCell ref="L53:L55"/>
    <mergeCell ref="I53:I55"/>
    <mergeCell ref="J47:J49"/>
    <mergeCell ref="L47:L49"/>
    <mergeCell ref="K50:K52"/>
    <mergeCell ref="K47:K49"/>
    <mergeCell ref="J20:J22"/>
    <mergeCell ref="E8:E10"/>
    <mergeCell ref="F8:F10"/>
    <mergeCell ref="G8:G10"/>
    <mergeCell ref="H8:H10"/>
    <mergeCell ref="A8:A10"/>
    <mergeCell ref="B8:B10"/>
    <mergeCell ref="C8:C10"/>
    <mergeCell ref="D8:D10"/>
    <mergeCell ref="J8:J10"/>
    <mergeCell ref="K8:K10"/>
    <mergeCell ref="L8:L10"/>
    <mergeCell ref="M8:M10"/>
    <mergeCell ref="A41:A43"/>
    <mergeCell ref="B41:B43"/>
    <mergeCell ref="C41:C43"/>
    <mergeCell ref="D41:D43"/>
    <mergeCell ref="E41:E43"/>
    <mergeCell ref="F41:F43"/>
    <mergeCell ref="G41:G43"/>
    <mergeCell ref="H41:H43"/>
    <mergeCell ref="M41:M43"/>
    <mergeCell ref="I41:I43"/>
    <mergeCell ref="J41:J43"/>
    <mergeCell ref="K41:K43"/>
    <mergeCell ref="L41:L43"/>
  </mergeCells>
  <printOptions/>
  <pageMargins left="0.45" right="0.41" top="0.29" bottom="0.3" header="0.5" footer="0.5"/>
  <pageSetup fitToHeight="0" horizontalDpi="600" verticalDpi="600" orientation="landscape" scale="65" r:id="rId1"/>
  <rowBreaks count="1" manualBreakCount="1">
    <brk id="3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84"/>
  <sheetViews>
    <sheetView tabSelected="1" workbookViewId="0" topLeftCell="G52">
      <selection activeCell="L68" sqref="L68"/>
    </sheetView>
  </sheetViews>
  <sheetFormatPr defaultColWidth="9.00390625" defaultRowHeight="12.75"/>
  <cols>
    <col min="1" max="1" width="2.875" style="1" customWidth="1"/>
    <col min="2" max="2" width="19.875" style="1" customWidth="1"/>
    <col min="3" max="3" width="9.125" style="1" customWidth="1"/>
    <col min="4" max="4" width="8.375" style="1" customWidth="1"/>
    <col min="5" max="5" width="6.875" style="1" customWidth="1"/>
    <col min="6" max="6" width="9.25390625" style="1" customWidth="1"/>
    <col min="7" max="7" width="8.625" style="1" customWidth="1"/>
    <col min="8" max="8" width="9.375" style="1" customWidth="1"/>
    <col min="9" max="9" width="15.125" style="1" customWidth="1"/>
    <col min="10" max="10" width="7.25390625" style="1" customWidth="1"/>
    <col min="11" max="11" width="11.00390625" style="1" customWidth="1"/>
    <col min="12" max="12" width="11.125" style="1" customWidth="1"/>
    <col min="13" max="13" width="10.25390625" style="1" customWidth="1"/>
    <col min="14" max="14" width="12.875" style="1" customWidth="1"/>
    <col min="15" max="15" width="7.00390625" style="1" hidden="1" customWidth="1"/>
    <col min="16" max="16" width="8.875" style="1" hidden="1" customWidth="1"/>
    <col min="17" max="19" width="9.875" style="1" customWidth="1"/>
    <col min="20" max="20" width="8.875" style="1" hidden="1" customWidth="1"/>
    <col min="21" max="21" width="7.125" style="1" customWidth="1"/>
    <col min="22" max="16384" width="9.125" style="1" customWidth="1"/>
  </cols>
  <sheetData>
    <row r="2" spans="2:19" ht="15.75">
      <c r="B2" s="105" t="s">
        <v>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3"/>
      <c r="S2" s="3"/>
    </row>
    <row r="3" spans="1:19" ht="15.75">
      <c r="A3" s="24"/>
      <c r="B3" s="25" t="s">
        <v>93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4" t="s">
        <v>119</v>
      </c>
      <c r="R3" s="104"/>
      <c r="S3" s="104"/>
    </row>
    <row r="4" spans="1:20" ht="41.25" customHeight="1">
      <c r="A4" s="106" t="s">
        <v>0</v>
      </c>
      <c r="B4" s="99" t="s">
        <v>9</v>
      </c>
      <c r="C4" s="99" t="s">
        <v>10</v>
      </c>
      <c r="D4" s="99" t="s">
        <v>11</v>
      </c>
      <c r="E4" s="99" t="s">
        <v>12</v>
      </c>
      <c r="F4" s="99" t="s">
        <v>13</v>
      </c>
      <c r="G4" s="99" t="s">
        <v>14</v>
      </c>
      <c r="H4" s="99" t="s">
        <v>1</v>
      </c>
      <c r="I4" s="99" t="s">
        <v>2</v>
      </c>
      <c r="J4" s="99" t="s">
        <v>3</v>
      </c>
      <c r="K4" s="99" t="s">
        <v>4</v>
      </c>
      <c r="L4" s="99" t="s">
        <v>15</v>
      </c>
      <c r="M4" s="99" t="s">
        <v>110</v>
      </c>
      <c r="N4" s="71" t="s">
        <v>17</v>
      </c>
      <c r="O4" s="71"/>
      <c r="P4" s="71"/>
      <c r="Q4" s="71"/>
      <c r="R4" s="71"/>
      <c r="S4" s="71"/>
      <c r="T4" s="30"/>
    </row>
    <row r="5" spans="1:20" ht="52.5" customHeight="1">
      <c r="A5" s="107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6" t="s">
        <v>7</v>
      </c>
      <c r="O5" s="7">
        <v>2006</v>
      </c>
      <c r="P5" s="7">
        <v>2007</v>
      </c>
      <c r="Q5" s="7">
        <v>2008</v>
      </c>
      <c r="R5" s="7">
        <v>2009</v>
      </c>
      <c r="S5" s="7">
        <v>2010</v>
      </c>
      <c r="T5" s="6" t="s">
        <v>7</v>
      </c>
    </row>
    <row r="6" spans="1:20" ht="12.75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30"/>
    </row>
    <row r="7" spans="1:20" ht="24" customHeight="1">
      <c r="A7" s="82">
        <v>1</v>
      </c>
      <c r="B7" s="87" t="s">
        <v>20</v>
      </c>
      <c r="C7" s="93"/>
      <c r="D7" s="87"/>
      <c r="E7" s="90"/>
      <c r="F7" s="90"/>
      <c r="G7" s="93"/>
      <c r="H7" s="93"/>
      <c r="I7" s="87" t="s">
        <v>21</v>
      </c>
      <c r="J7" s="79" t="s">
        <v>97</v>
      </c>
      <c r="K7" s="93"/>
      <c r="L7" s="93"/>
      <c r="M7" s="82">
        <f>SUM(Q7:S9)</f>
        <v>11586</v>
      </c>
      <c r="N7" s="10" t="s">
        <v>5</v>
      </c>
      <c r="O7" s="12"/>
      <c r="P7" s="12"/>
      <c r="Q7" s="64"/>
      <c r="R7" s="64"/>
      <c r="S7" s="64"/>
      <c r="T7" s="53"/>
    </row>
    <row r="8" spans="1:20" ht="24" customHeight="1">
      <c r="A8" s="76"/>
      <c r="B8" s="88"/>
      <c r="C8" s="94"/>
      <c r="D8" s="88"/>
      <c r="E8" s="91"/>
      <c r="F8" s="91"/>
      <c r="G8" s="94"/>
      <c r="H8" s="94"/>
      <c r="I8" s="88"/>
      <c r="J8" s="80"/>
      <c r="K8" s="94"/>
      <c r="L8" s="94"/>
      <c r="M8" s="76"/>
      <c r="N8" s="10" t="s">
        <v>18</v>
      </c>
      <c r="O8" s="12"/>
      <c r="P8" s="12"/>
      <c r="Q8" s="64"/>
      <c r="R8" s="64"/>
      <c r="S8" s="64"/>
      <c r="T8" s="53"/>
    </row>
    <row r="9" spans="1:20" ht="24" customHeight="1">
      <c r="A9" s="76"/>
      <c r="B9" s="88"/>
      <c r="C9" s="94"/>
      <c r="D9" s="88"/>
      <c r="E9" s="91"/>
      <c r="F9" s="91"/>
      <c r="G9" s="94"/>
      <c r="H9" s="94"/>
      <c r="I9" s="88"/>
      <c r="J9" s="80"/>
      <c r="K9" s="94"/>
      <c r="L9" s="94"/>
      <c r="M9" s="76"/>
      <c r="N9" s="10" t="s">
        <v>6</v>
      </c>
      <c r="O9" s="12"/>
      <c r="P9" s="12">
        <v>7500</v>
      </c>
      <c r="Q9" s="64"/>
      <c r="R9" s="64">
        <f>SUM(R10:R11)</f>
        <v>7500</v>
      </c>
      <c r="S9" s="64">
        <f>SUM(S10:S11)</f>
        <v>4086</v>
      </c>
      <c r="T9" s="54"/>
    </row>
    <row r="10" spans="1:20" ht="13.5" customHeight="1">
      <c r="A10" s="108"/>
      <c r="B10" s="110"/>
      <c r="C10" s="108"/>
      <c r="D10" s="110"/>
      <c r="E10" s="108"/>
      <c r="F10" s="108"/>
      <c r="G10" s="108"/>
      <c r="H10" s="108"/>
      <c r="I10" s="110"/>
      <c r="J10" s="110"/>
      <c r="K10" s="108"/>
      <c r="L10" s="108"/>
      <c r="M10" s="108"/>
      <c r="N10" s="10" t="s">
        <v>112</v>
      </c>
      <c r="O10" s="12"/>
      <c r="P10" s="12"/>
      <c r="Q10" s="64"/>
      <c r="R10" s="64">
        <f>7500-3486.5</f>
        <v>4013.5</v>
      </c>
      <c r="S10" s="64"/>
      <c r="T10" s="54"/>
    </row>
    <row r="11" spans="1:20" ht="13.5" customHeight="1">
      <c r="A11" s="109"/>
      <c r="B11" s="111"/>
      <c r="C11" s="109"/>
      <c r="D11" s="111"/>
      <c r="E11" s="109"/>
      <c r="F11" s="109"/>
      <c r="G11" s="109"/>
      <c r="H11" s="109"/>
      <c r="I11" s="111"/>
      <c r="J11" s="111"/>
      <c r="K11" s="109"/>
      <c r="L11" s="109"/>
      <c r="M11" s="109"/>
      <c r="N11" s="10" t="s">
        <v>115</v>
      </c>
      <c r="O11" s="12"/>
      <c r="P11" s="12"/>
      <c r="Q11" s="64"/>
      <c r="R11" s="64">
        <v>3486.5</v>
      </c>
      <c r="S11" s="64">
        <v>4086</v>
      </c>
      <c r="T11" s="54"/>
    </row>
    <row r="12" spans="1:20" ht="34.5" customHeight="1">
      <c r="A12" s="82">
        <v>2</v>
      </c>
      <c r="B12" s="87" t="s">
        <v>22</v>
      </c>
      <c r="C12" s="93"/>
      <c r="D12" s="87"/>
      <c r="E12" s="90"/>
      <c r="F12" s="90"/>
      <c r="G12" s="93"/>
      <c r="H12" s="93"/>
      <c r="I12" s="87" t="s">
        <v>23</v>
      </c>
      <c r="J12" s="93">
        <v>2005</v>
      </c>
      <c r="K12" s="93"/>
      <c r="L12" s="93"/>
      <c r="M12" s="82">
        <f>SUM(Q12:S14)</f>
        <v>28104</v>
      </c>
      <c r="N12" s="10" t="s">
        <v>5</v>
      </c>
      <c r="O12" s="12"/>
      <c r="P12" s="12">
        <v>3360</v>
      </c>
      <c r="Q12" s="64"/>
      <c r="R12" s="64"/>
      <c r="S12" s="64"/>
      <c r="T12" s="53"/>
    </row>
    <row r="13" spans="1:20" ht="34.5" customHeight="1">
      <c r="A13" s="76"/>
      <c r="B13" s="88"/>
      <c r="C13" s="94"/>
      <c r="D13" s="88"/>
      <c r="E13" s="91"/>
      <c r="F13" s="91"/>
      <c r="G13" s="94"/>
      <c r="H13" s="94"/>
      <c r="I13" s="88"/>
      <c r="J13" s="94"/>
      <c r="K13" s="94"/>
      <c r="L13" s="94"/>
      <c r="M13" s="76"/>
      <c r="N13" s="10" t="s">
        <v>18</v>
      </c>
      <c r="O13" s="12">
        <v>3500</v>
      </c>
      <c r="P13" s="12">
        <v>3360</v>
      </c>
      <c r="Q13" s="64">
        <v>5000</v>
      </c>
      <c r="R13" s="64">
        <v>5000</v>
      </c>
      <c r="S13" s="64">
        <v>5104</v>
      </c>
      <c r="T13" s="53"/>
    </row>
    <row r="14" spans="1:20" ht="31.5" customHeight="1">
      <c r="A14" s="76"/>
      <c r="B14" s="88"/>
      <c r="C14" s="94"/>
      <c r="D14" s="88"/>
      <c r="E14" s="91"/>
      <c r="F14" s="91"/>
      <c r="G14" s="94"/>
      <c r="H14" s="94"/>
      <c r="I14" s="88"/>
      <c r="J14" s="94"/>
      <c r="K14" s="94"/>
      <c r="L14" s="94"/>
      <c r="M14" s="76"/>
      <c r="N14" s="10" t="s">
        <v>6</v>
      </c>
      <c r="O14" s="12"/>
      <c r="P14" s="12"/>
      <c r="Q14" s="64">
        <v>4000</v>
      </c>
      <c r="R14" s="64">
        <v>5000</v>
      </c>
      <c r="S14" s="64">
        <v>4000</v>
      </c>
      <c r="T14" s="54"/>
    </row>
    <row r="15" spans="1:20" ht="12.75" customHeight="1">
      <c r="A15" s="108"/>
      <c r="B15" s="110"/>
      <c r="C15" s="108"/>
      <c r="D15" s="110"/>
      <c r="E15" s="108"/>
      <c r="F15" s="108"/>
      <c r="G15" s="108"/>
      <c r="H15" s="108"/>
      <c r="I15" s="110"/>
      <c r="J15" s="108"/>
      <c r="K15" s="108"/>
      <c r="L15" s="108"/>
      <c r="M15" s="108"/>
      <c r="N15" s="10" t="s">
        <v>112</v>
      </c>
      <c r="O15" s="12"/>
      <c r="P15" s="12"/>
      <c r="Q15" s="64">
        <v>0</v>
      </c>
      <c r="R15" s="64">
        <v>0</v>
      </c>
      <c r="S15" s="64">
        <v>0</v>
      </c>
      <c r="T15" s="54"/>
    </row>
    <row r="16" spans="1:20" ht="12.75" customHeight="1">
      <c r="A16" s="109"/>
      <c r="B16" s="111"/>
      <c r="C16" s="109"/>
      <c r="D16" s="111"/>
      <c r="E16" s="109"/>
      <c r="F16" s="109"/>
      <c r="G16" s="109"/>
      <c r="H16" s="109"/>
      <c r="I16" s="111"/>
      <c r="J16" s="109"/>
      <c r="K16" s="109"/>
      <c r="L16" s="109"/>
      <c r="M16" s="109"/>
      <c r="N16" s="10" t="s">
        <v>115</v>
      </c>
      <c r="O16" s="12"/>
      <c r="P16" s="12"/>
      <c r="Q16" s="64">
        <v>4000</v>
      </c>
      <c r="R16" s="64">
        <v>4000</v>
      </c>
      <c r="S16" s="64">
        <v>4000</v>
      </c>
      <c r="T16" s="54"/>
    </row>
    <row r="17" spans="1:20" ht="24" customHeight="1">
      <c r="A17" s="82">
        <v>5</v>
      </c>
      <c r="B17" s="87" t="s">
        <v>24</v>
      </c>
      <c r="C17" s="93"/>
      <c r="D17" s="87">
        <v>1962</v>
      </c>
      <c r="E17" s="90"/>
      <c r="F17" s="90"/>
      <c r="G17" s="93"/>
      <c r="H17" s="93"/>
      <c r="I17" s="87" t="s">
        <v>118</v>
      </c>
      <c r="J17" s="79" t="s">
        <v>97</v>
      </c>
      <c r="K17" s="79" t="s">
        <v>25</v>
      </c>
      <c r="L17" s="79" t="s">
        <v>26</v>
      </c>
      <c r="M17" s="82">
        <f>SUM(Q17:S19)</f>
        <v>1200</v>
      </c>
      <c r="N17" s="10" t="s">
        <v>5</v>
      </c>
      <c r="O17" s="12"/>
      <c r="P17" s="12"/>
      <c r="Q17" s="64"/>
      <c r="R17" s="64"/>
      <c r="S17" s="64"/>
      <c r="T17" s="53"/>
    </row>
    <row r="18" spans="1:20" ht="24" customHeight="1">
      <c r="A18" s="76"/>
      <c r="B18" s="88"/>
      <c r="C18" s="94"/>
      <c r="D18" s="88"/>
      <c r="E18" s="91"/>
      <c r="F18" s="91"/>
      <c r="G18" s="94"/>
      <c r="H18" s="94"/>
      <c r="I18" s="88"/>
      <c r="J18" s="80"/>
      <c r="K18" s="80"/>
      <c r="L18" s="80"/>
      <c r="M18" s="76"/>
      <c r="N18" s="10" t="s">
        <v>18</v>
      </c>
      <c r="O18" s="12"/>
      <c r="P18" s="12"/>
      <c r="Q18" s="64">
        <v>1200</v>
      </c>
      <c r="R18" s="64"/>
      <c r="S18" s="64"/>
      <c r="T18" s="53"/>
    </row>
    <row r="19" spans="1:20" ht="24" customHeight="1">
      <c r="A19" s="77"/>
      <c r="B19" s="89"/>
      <c r="C19" s="95"/>
      <c r="D19" s="89"/>
      <c r="E19" s="92"/>
      <c r="F19" s="92"/>
      <c r="G19" s="95"/>
      <c r="H19" s="95"/>
      <c r="I19" s="89"/>
      <c r="J19" s="81"/>
      <c r="K19" s="81"/>
      <c r="L19" s="81"/>
      <c r="M19" s="77"/>
      <c r="N19" s="10" t="s">
        <v>6</v>
      </c>
      <c r="O19" s="12"/>
      <c r="P19" s="12">
        <v>1200</v>
      </c>
      <c r="Q19" s="64"/>
      <c r="R19" s="64"/>
      <c r="S19" s="64"/>
      <c r="T19" s="54"/>
    </row>
    <row r="20" spans="1:20" ht="24" customHeight="1">
      <c r="A20" s="82">
        <v>6</v>
      </c>
      <c r="B20" s="87" t="s">
        <v>27</v>
      </c>
      <c r="C20" s="93"/>
      <c r="D20" s="87">
        <v>1986</v>
      </c>
      <c r="E20" s="90">
        <v>83</v>
      </c>
      <c r="F20" s="90">
        <v>159.5</v>
      </c>
      <c r="G20" s="93">
        <v>137.3</v>
      </c>
      <c r="H20" s="93"/>
      <c r="I20" s="87" t="s">
        <v>28</v>
      </c>
      <c r="J20" s="79" t="s">
        <v>97</v>
      </c>
      <c r="K20" s="79" t="s">
        <v>29</v>
      </c>
      <c r="L20" s="79" t="s">
        <v>30</v>
      </c>
      <c r="M20" s="82">
        <f>SUM(Q20:S22)</f>
        <v>3000</v>
      </c>
      <c r="N20" s="10" t="s">
        <v>5</v>
      </c>
      <c r="O20" s="12"/>
      <c r="P20" s="12"/>
      <c r="Q20" s="64"/>
      <c r="R20" s="64"/>
      <c r="S20" s="64"/>
      <c r="T20" s="53"/>
    </row>
    <row r="21" spans="1:20" ht="24" customHeight="1">
      <c r="A21" s="76"/>
      <c r="B21" s="88"/>
      <c r="C21" s="94"/>
      <c r="D21" s="88"/>
      <c r="E21" s="91"/>
      <c r="F21" s="91"/>
      <c r="G21" s="94"/>
      <c r="H21" s="94"/>
      <c r="I21" s="88"/>
      <c r="J21" s="80"/>
      <c r="K21" s="80"/>
      <c r="L21" s="80"/>
      <c r="M21" s="76"/>
      <c r="N21" s="10" t="s">
        <v>18</v>
      </c>
      <c r="O21" s="12"/>
      <c r="P21" s="12"/>
      <c r="Q21" s="64"/>
      <c r="R21" s="64"/>
      <c r="S21" s="64"/>
      <c r="T21" s="53"/>
    </row>
    <row r="22" spans="1:20" ht="24" customHeight="1">
      <c r="A22" s="76"/>
      <c r="B22" s="88"/>
      <c r="C22" s="94"/>
      <c r="D22" s="88"/>
      <c r="E22" s="91"/>
      <c r="F22" s="91"/>
      <c r="G22" s="94"/>
      <c r="H22" s="94"/>
      <c r="I22" s="88"/>
      <c r="J22" s="80"/>
      <c r="K22" s="80"/>
      <c r="L22" s="80"/>
      <c r="M22" s="76"/>
      <c r="N22" s="10" t="s">
        <v>6</v>
      </c>
      <c r="O22" s="12"/>
      <c r="P22" s="12"/>
      <c r="Q22" s="64"/>
      <c r="R22" s="64"/>
      <c r="S22" s="64">
        <f>SUM(S23:S24)</f>
        <v>3000</v>
      </c>
      <c r="T22" s="54"/>
    </row>
    <row r="23" spans="1:20" ht="17.25" customHeight="1">
      <c r="A23" s="108"/>
      <c r="B23" s="110"/>
      <c r="C23" s="108"/>
      <c r="D23" s="110"/>
      <c r="E23" s="108"/>
      <c r="F23" s="108"/>
      <c r="G23" s="108"/>
      <c r="H23" s="108"/>
      <c r="I23" s="110"/>
      <c r="J23" s="110"/>
      <c r="K23" s="110"/>
      <c r="L23" s="110"/>
      <c r="M23" s="108"/>
      <c r="N23" s="10" t="s">
        <v>112</v>
      </c>
      <c r="O23" s="12"/>
      <c r="P23" s="12"/>
      <c r="Q23" s="64"/>
      <c r="R23" s="64"/>
      <c r="S23" s="64">
        <f>3000-464.8</f>
        <v>2535.2</v>
      </c>
      <c r="T23" s="54"/>
    </row>
    <row r="24" spans="1:20" ht="15.75" customHeight="1">
      <c r="A24" s="109"/>
      <c r="B24" s="111"/>
      <c r="C24" s="109"/>
      <c r="D24" s="111"/>
      <c r="E24" s="109"/>
      <c r="F24" s="109"/>
      <c r="G24" s="109"/>
      <c r="H24" s="109"/>
      <c r="I24" s="111"/>
      <c r="J24" s="111"/>
      <c r="K24" s="111"/>
      <c r="L24" s="111"/>
      <c r="M24" s="109"/>
      <c r="N24" s="10" t="s">
        <v>115</v>
      </c>
      <c r="O24" s="12"/>
      <c r="P24" s="12"/>
      <c r="Q24" s="64"/>
      <c r="R24" s="64"/>
      <c r="S24" s="64">
        <v>464.8</v>
      </c>
      <c r="T24" s="54"/>
    </row>
    <row r="25" spans="1:20" ht="24" customHeight="1">
      <c r="A25" s="76">
        <v>7</v>
      </c>
      <c r="B25" s="87" t="s">
        <v>31</v>
      </c>
      <c r="C25" s="93"/>
      <c r="D25" s="87"/>
      <c r="E25" s="90">
        <v>83</v>
      </c>
      <c r="F25" s="90">
        <v>366.8</v>
      </c>
      <c r="G25" s="93">
        <v>903.6</v>
      </c>
      <c r="H25" s="79" t="s">
        <v>32</v>
      </c>
      <c r="I25" s="87" t="s">
        <v>33</v>
      </c>
      <c r="J25" s="79" t="s">
        <v>97</v>
      </c>
      <c r="K25" s="79" t="s">
        <v>34</v>
      </c>
      <c r="L25" s="79" t="s">
        <v>34</v>
      </c>
      <c r="M25" s="82">
        <f>SUM(Q25:S27)</f>
        <v>1800</v>
      </c>
      <c r="N25" s="10" t="s">
        <v>5</v>
      </c>
      <c r="O25" s="12"/>
      <c r="P25" s="12"/>
      <c r="Q25" s="64"/>
      <c r="R25" s="64"/>
      <c r="S25" s="64"/>
      <c r="T25" s="53"/>
    </row>
    <row r="26" spans="1:20" ht="24" customHeight="1">
      <c r="A26" s="76"/>
      <c r="B26" s="88"/>
      <c r="C26" s="94"/>
      <c r="D26" s="88"/>
      <c r="E26" s="91"/>
      <c r="F26" s="91"/>
      <c r="G26" s="94"/>
      <c r="H26" s="80"/>
      <c r="I26" s="88"/>
      <c r="J26" s="80"/>
      <c r="K26" s="80"/>
      <c r="L26" s="80"/>
      <c r="M26" s="76"/>
      <c r="N26" s="10" t="s">
        <v>18</v>
      </c>
      <c r="O26" s="12"/>
      <c r="P26" s="12">
        <v>219</v>
      </c>
      <c r="Q26" s="64"/>
      <c r="R26" s="64"/>
      <c r="S26" s="64"/>
      <c r="T26" s="53"/>
    </row>
    <row r="27" spans="1:20" ht="24" customHeight="1">
      <c r="A27" s="77"/>
      <c r="B27" s="89"/>
      <c r="C27" s="95"/>
      <c r="D27" s="89"/>
      <c r="E27" s="92"/>
      <c r="F27" s="92"/>
      <c r="G27" s="95"/>
      <c r="H27" s="81"/>
      <c r="I27" s="89"/>
      <c r="J27" s="81"/>
      <c r="K27" s="81"/>
      <c r="L27" s="81"/>
      <c r="M27" s="77"/>
      <c r="N27" s="10" t="s">
        <v>6</v>
      </c>
      <c r="O27" s="12"/>
      <c r="P27" s="12">
        <f>1800-219</f>
        <v>1581</v>
      </c>
      <c r="Q27" s="64">
        <f>SUM(Q28:Q29)</f>
        <v>1800</v>
      </c>
      <c r="R27" s="64"/>
      <c r="S27" s="64"/>
      <c r="T27" s="53"/>
    </row>
    <row r="28" spans="1:20" ht="16.5" customHeight="1">
      <c r="A28" s="41"/>
      <c r="B28" s="87"/>
      <c r="C28" s="93"/>
      <c r="D28" s="87"/>
      <c r="E28" s="60"/>
      <c r="F28" s="60"/>
      <c r="G28" s="93"/>
      <c r="H28" s="40"/>
      <c r="I28" s="39"/>
      <c r="J28" s="79"/>
      <c r="K28" s="40"/>
      <c r="L28" s="40"/>
      <c r="M28" s="82"/>
      <c r="N28" s="10" t="s">
        <v>112</v>
      </c>
      <c r="O28" s="12"/>
      <c r="P28" s="12"/>
      <c r="Q28" s="64">
        <v>1800</v>
      </c>
      <c r="R28" s="64"/>
      <c r="S28" s="64"/>
      <c r="T28" s="53"/>
    </row>
    <row r="29" spans="1:20" ht="14.25" customHeight="1">
      <c r="A29" s="67"/>
      <c r="B29" s="89"/>
      <c r="C29" s="95"/>
      <c r="D29" s="89"/>
      <c r="E29" s="60"/>
      <c r="F29" s="60"/>
      <c r="G29" s="95"/>
      <c r="H29" s="40"/>
      <c r="I29" s="39"/>
      <c r="J29" s="81"/>
      <c r="K29" s="40"/>
      <c r="L29" s="40"/>
      <c r="M29" s="77"/>
      <c r="N29" s="10" t="s">
        <v>115</v>
      </c>
      <c r="O29" s="12"/>
      <c r="P29" s="12"/>
      <c r="Q29" s="64">
        <v>0</v>
      </c>
      <c r="R29" s="64"/>
      <c r="S29" s="64"/>
      <c r="T29" s="53"/>
    </row>
    <row r="30" spans="1:20" ht="24" customHeight="1">
      <c r="A30" s="82">
        <v>8</v>
      </c>
      <c r="B30" s="87" t="s">
        <v>35</v>
      </c>
      <c r="C30" s="93"/>
      <c r="D30" s="87"/>
      <c r="E30" s="90">
        <v>83</v>
      </c>
      <c r="F30" s="90">
        <v>1154</v>
      </c>
      <c r="G30" s="93">
        <v>1147</v>
      </c>
      <c r="H30" s="79" t="s">
        <v>36</v>
      </c>
      <c r="I30" s="87" t="s">
        <v>37</v>
      </c>
      <c r="J30" s="79" t="s">
        <v>97</v>
      </c>
      <c r="K30" s="79" t="s">
        <v>38</v>
      </c>
      <c r="L30" s="79" t="s">
        <v>39</v>
      </c>
      <c r="M30" s="82">
        <f>SUM(Q30:S32)</f>
        <v>2000</v>
      </c>
      <c r="N30" s="10" t="s">
        <v>5</v>
      </c>
      <c r="O30" s="12"/>
      <c r="P30" s="12"/>
      <c r="Q30" s="64"/>
      <c r="R30" s="64"/>
      <c r="S30" s="64"/>
      <c r="T30" s="53"/>
    </row>
    <row r="31" spans="1:20" ht="24" customHeight="1">
      <c r="A31" s="76"/>
      <c r="B31" s="88"/>
      <c r="C31" s="94"/>
      <c r="D31" s="88"/>
      <c r="E31" s="91"/>
      <c r="F31" s="91"/>
      <c r="G31" s="94"/>
      <c r="H31" s="80"/>
      <c r="I31" s="88"/>
      <c r="J31" s="80"/>
      <c r="K31" s="80"/>
      <c r="L31" s="80"/>
      <c r="M31" s="76"/>
      <c r="N31" s="10" t="s">
        <v>18</v>
      </c>
      <c r="O31" s="12"/>
      <c r="P31" s="12"/>
      <c r="Q31" s="64"/>
      <c r="R31" s="64"/>
      <c r="S31" s="64"/>
      <c r="T31" s="53"/>
    </row>
    <row r="32" spans="1:20" ht="24" customHeight="1">
      <c r="A32" s="76"/>
      <c r="B32" s="88"/>
      <c r="C32" s="94"/>
      <c r="D32" s="88"/>
      <c r="E32" s="91"/>
      <c r="F32" s="91"/>
      <c r="G32" s="94"/>
      <c r="H32" s="80"/>
      <c r="I32" s="88"/>
      <c r="J32" s="80"/>
      <c r="K32" s="80"/>
      <c r="L32" s="80"/>
      <c r="M32" s="76"/>
      <c r="N32" s="10" t="s">
        <v>6</v>
      </c>
      <c r="O32" s="12"/>
      <c r="P32" s="12"/>
      <c r="Q32" s="64">
        <f>SUM(Q33:Q34)</f>
        <v>2000</v>
      </c>
      <c r="R32" s="64"/>
      <c r="S32" s="64"/>
      <c r="T32" s="53"/>
    </row>
    <row r="33" spans="1:20" ht="16.5" customHeight="1">
      <c r="A33" s="108"/>
      <c r="B33" s="11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" t="s">
        <v>112</v>
      </c>
      <c r="O33" s="12"/>
      <c r="P33" s="12"/>
      <c r="Q33" s="64">
        <f>2000-248.3</f>
        <v>1751.7</v>
      </c>
      <c r="R33" s="64"/>
      <c r="S33" s="64"/>
      <c r="T33" s="53"/>
    </row>
    <row r="34" spans="1:20" ht="15" customHeight="1">
      <c r="A34" s="109"/>
      <c r="B34" s="111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" t="s">
        <v>115</v>
      </c>
      <c r="O34" s="12"/>
      <c r="P34" s="12"/>
      <c r="Q34" s="64">
        <v>248.3</v>
      </c>
      <c r="R34" s="64"/>
      <c r="S34" s="64"/>
      <c r="T34" s="53"/>
    </row>
    <row r="35" spans="1:20" ht="24" customHeight="1">
      <c r="A35" s="76">
        <v>9</v>
      </c>
      <c r="B35" s="87" t="s">
        <v>42</v>
      </c>
      <c r="C35" s="79"/>
      <c r="D35" s="87">
        <v>1996</v>
      </c>
      <c r="E35" s="90">
        <v>50</v>
      </c>
      <c r="F35" s="90">
        <v>1966</v>
      </c>
      <c r="G35" s="93">
        <v>1610</v>
      </c>
      <c r="H35" s="93"/>
      <c r="I35" s="87" t="s">
        <v>41</v>
      </c>
      <c r="J35" s="79" t="s">
        <v>97</v>
      </c>
      <c r="K35" s="79" t="s">
        <v>40</v>
      </c>
      <c r="L35" s="79" t="s">
        <v>40</v>
      </c>
      <c r="M35" s="82">
        <f>SUM(Q35:S37)</f>
        <v>0</v>
      </c>
      <c r="N35" s="10" t="s">
        <v>5</v>
      </c>
      <c r="O35" s="12"/>
      <c r="P35" s="12"/>
      <c r="Q35" s="64"/>
      <c r="R35" s="64"/>
      <c r="S35" s="64"/>
      <c r="T35" s="53"/>
    </row>
    <row r="36" spans="1:20" ht="24" customHeight="1">
      <c r="A36" s="76"/>
      <c r="B36" s="88"/>
      <c r="C36" s="80"/>
      <c r="D36" s="88"/>
      <c r="E36" s="91"/>
      <c r="F36" s="91"/>
      <c r="G36" s="94"/>
      <c r="H36" s="94"/>
      <c r="I36" s="88"/>
      <c r="J36" s="80"/>
      <c r="K36" s="80"/>
      <c r="L36" s="80"/>
      <c r="M36" s="76"/>
      <c r="N36" s="10" t="s">
        <v>18</v>
      </c>
      <c r="O36" s="12"/>
      <c r="P36" s="12"/>
      <c r="Q36" s="64"/>
      <c r="R36" s="64"/>
      <c r="S36" s="64"/>
      <c r="T36" s="53"/>
    </row>
    <row r="37" spans="1:20" ht="24" customHeight="1">
      <c r="A37" s="77"/>
      <c r="B37" s="89"/>
      <c r="C37" s="81"/>
      <c r="D37" s="89"/>
      <c r="E37" s="92"/>
      <c r="F37" s="92"/>
      <c r="G37" s="95"/>
      <c r="H37" s="95"/>
      <c r="I37" s="89"/>
      <c r="J37" s="81"/>
      <c r="K37" s="81"/>
      <c r="L37" s="81"/>
      <c r="M37" s="77"/>
      <c r="N37" s="10" t="s">
        <v>6</v>
      </c>
      <c r="O37" s="12"/>
      <c r="P37" s="12">
        <v>1000</v>
      </c>
      <c r="Q37" s="64"/>
      <c r="R37" s="64"/>
      <c r="S37" s="64"/>
      <c r="T37" s="54"/>
    </row>
    <row r="38" spans="1:20" ht="24" customHeight="1">
      <c r="A38" s="82">
        <v>10</v>
      </c>
      <c r="B38" s="87" t="s">
        <v>43</v>
      </c>
      <c r="C38" s="79"/>
      <c r="D38" s="87">
        <v>1996</v>
      </c>
      <c r="E38" s="90">
        <v>50</v>
      </c>
      <c r="F38" s="90">
        <v>2071</v>
      </c>
      <c r="G38" s="93">
        <v>1707</v>
      </c>
      <c r="H38" s="93"/>
      <c r="I38" s="87" t="s">
        <v>44</v>
      </c>
      <c r="J38" s="79" t="s">
        <v>96</v>
      </c>
      <c r="K38" s="79" t="s">
        <v>45</v>
      </c>
      <c r="L38" s="79" t="s">
        <v>46</v>
      </c>
      <c r="M38" s="82">
        <f>SUM(Q38:S40)</f>
        <v>2000</v>
      </c>
      <c r="N38" s="10" t="s">
        <v>5</v>
      </c>
      <c r="O38" s="12"/>
      <c r="P38" s="12"/>
      <c r="Q38" s="64"/>
      <c r="R38" s="64"/>
      <c r="S38" s="64"/>
      <c r="T38" s="54"/>
    </row>
    <row r="39" spans="1:20" ht="24" customHeight="1">
      <c r="A39" s="76"/>
      <c r="B39" s="88"/>
      <c r="C39" s="80"/>
      <c r="D39" s="88"/>
      <c r="E39" s="91"/>
      <c r="F39" s="91"/>
      <c r="G39" s="94"/>
      <c r="H39" s="94"/>
      <c r="I39" s="88"/>
      <c r="J39" s="80"/>
      <c r="K39" s="80"/>
      <c r="L39" s="80"/>
      <c r="M39" s="76"/>
      <c r="N39" s="10" t="s">
        <v>18</v>
      </c>
      <c r="O39" s="12"/>
      <c r="P39" s="12"/>
      <c r="Q39" s="64"/>
      <c r="R39" s="64"/>
      <c r="S39" s="64"/>
      <c r="T39" s="54"/>
    </row>
    <row r="40" spans="1:20" ht="24" customHeight="1">
      <c r="A40" s="76"/>
      <c r="B40" s="88"/>
      <c r="C40" s="80"/>
      <c r="D40" s="88"/>
      <c r="E40" s="91"/>
      <c r="F40" s="91"/>
      <c r="G40" s="94"/>
      <c r="H40" s="94"/>
      <c r="I40" s="88"/>
      <c r="J40" s="80"/>
      <c r="K40" s="80"/>
      <c r="L40" s="80"/>
      <c r="M40" s="76"/>
      <c r="N40" s="10" t="s">
        <v>6</v>
      </c>
      <c r="O40" s="12"/>
      <c r="P40" s="12"/>
      <c r="Q40" s="64"/>
      <c r="R40" s="64"/>
      <c r="S40" s="64">
        <f>SUM(S41:S42)</f>
        <v>2000</v>
      </c>
      <c r="T40" s="54"/>
    </row>
    <row r="41" spans="1:20" ht="15.75" customHeight="1">
      <c r="A41" s="108"/>
      <c r="B41" s="110"/>
      <c r="C41" s="110"/>
      <c r="D41" s="110"/>
      <c r="E41" s="108"/>
      <c r="F41" s="108"/>
      <c r="G41" s="108"/>
      <c r="H41" s="108"/>
      <c r="I41" s="110"/>
      <c r="J41" s="110"/>
      <c r="K41" s="110"/>
      <c r="L41" s="110"/>
      <c r="M41" s="108"/>
      <c r="N41" s="10" t="s">
        <v>112</v>
      </c>
      <c r="O41" s="12"/>
      <c r="P41" s="12"/>
      <c r="Q41" s="64"/>
      <c r="R41" s="64"/>
      <c r="S41" s="64">
        <v>2000</v>
      </c>
      <c r="T41" s="54"/>
    </row>
    <row r="42" spans="1:20" ht="14.25" customHeight="1">
      <c r="A42" s="109"/>
      <c r="B42" s="111"/>
      <c r="C42" s="111"/>
      <c r="D42" s="111"/>
      <c r="E42" s="109"/>
      <c r="F42" s="109"/>
      <c r="G42" s="109"/>
      <c r="H42" s="109"/>
      <c r="I42" s="111"/>
      <c r="J42" s="111"/>
      <c r="K42" s="111"/>
      <c r="L42" s="111"/>
      <c r="M42" s="109"/>
      <c r="N42" s="10" t="s">
        <v>115</v>
      </c>
      <c r="O42" s="12"/>
      <c r="P42" s="12"/>
      <c r="Q42" s="64"/>
      <c r="R42" s="64"/>
      <c r="S42" s="64">
        <v>0</v>
      </c>
      <c r="T42" s="54"/>
    </row>
    <row r="43" spans="1:20" ht="24" customHeight="1">
      <c r="A43" s="76">
        <v>11</v>
      </c>
      <c r="B43" s="87" t="s">
        <v>47</v>
      </c>
      <c r="C43" s="79"/>
      <c r="D43" s="87">
        <v>1953</v>
      </c>
      <c r="E43" s="90">
        <v>50</v>
      </c>
      <c r="F43" s="90">
        <v>793.4</v>
      </c>
      <c r="G43" s="93">
        <v>500.4</v>
      </c>
      <c r="H43" s="79" t="s">
        <v>48</v>
      </c>
      <c r="I43" s="87" t="s">
        <v>49</v>
      </c>
      <c r="J43" s="79" t="s">
        <v>96</v>
      </c>
      <c r="K43" s="79" t="s">
        <v>50</v>
      </c>
      <c r="L43" s="79" t="s">
        <v>51</v>
      </c>
      <c r="M43" s="82">
        <f>SUM(Q43:S45)</f>
        <v>500</v>
      </c>
      <c r="N43" s="10" t="s">
        <v>5</v>
      </c>
      <c r="O43" s="12"/>
      <c r="P43" s="12"/>
      <c r="Q43" s="64"/>
      <c r="R43" s="64"/>
      <c r="S43" s="64"/>
      <c r="T43" s="53"/>
    </row>
    <row r="44" spans="1:20" ht="24" customHeight="1">
      <c r="A44" s="76"/>
      <c r="B44" s="88"/>
      <c r="C44" s="80"/>
      <c r="D44" s="88"/>
      <c r="E44" s="91"/>
      <c r="F44" s="91"/>
      <c r="G44" s="94"/>
      <c r="H44" s="80"/>
      <c r="I44" s="88"/>
      <c r="J44" s="80"/>
      <c r="K44" s="80"/>
      <c r="L44" s="80"/>
      <c r="M44" s="76"/>
      <c r="N44" s="10" t="s">
        <v>18</v>
      </c>
      <c r="O44" s="12"/>
      <c r="P44" s="12"/>
      <c r="Q44" s="64"/>
      <c r="R44" s="64">
        <v>500</v>
      </c>
      <c r="S44" s="64"/>
      <c r="T44" s="53"/>
    </row>
    <row r="45" spans="1:20" ht="24" customHeight="1">
      <c r="A45" s="77"/>
      <c r="B45" s="89"/>
      <c r="C45" s="81"/>
      <c r="D45" s="89"/>
      <c r="E45" s="92"/>
      <c r="F45" s="92"/>
      <c r="G45" s="95"/>
      <c r="H45" s="81"/>
      <c r="I45" s="89"/>
      <c r="J45" s="81"/>
      <c r="K45" s="81"/>
      <c r="L45" s="81"/>
      <c r="M45" s="77"/>
      <c r="N45" s="10" t="s">
        <v>6</v>
      </c>
      <c r="O45" s="12"/>
      <c r="P45" s="12"/>
      <c r="Q45" s="64"/>
      <c r="R45" s="64"/>
      <c r="S45" s="64"/>
      <c r="T45" s="53"/>
    </row>
    <row r="46" spans="1:20" ht="24" customHeight="1">
      <c r="A46" s="82">
        <v>12</v>
      </c>
      <c r="B46" s="87" t="s">
        <v>52</v>
      </c>
      <c r="C46" s="79"/>
      <c r="D46" s="87"/>
      <c r="E46" s="90"/>
      <c r="F46" s="90"/>
      <c r="G46" s="93"/>
      <c r="H46" s="93"/>
      <c r="I46" s="87" t="s">
        <v>118</v>
      </c>
      <c r="J46" s="79" t="s">
        <v>96</v>
      </c>
      <c r="K46" s="79" t="s">
        <v>53</v>
      </c>
      <c r="L46" s="79" t="s">
        <v>53</v>
      </c>
      <c r="M46" s="82">
        <f>SUM(Q46:S48)</f>
        <v>27052</v>
      </c>
      <c r="N46" s="10" t="s">
        <v>5</v>
      </c>
      <c r="O46" s="12"/>
      <c r="P46" s="12">
        <v>13650</v>
      </c>
      <c r="Q46" s="64"/>
      <c r="R46" s="64"/>
      <c r="S46" s="64"/>
      <c r="T46" s="53"/>
    </row>
    <row r="47" spans="1:20" ht="24" customHeight="1">
      <c r="A47" s="76"/>
      <c r="B47" s="88"/>
      <c r="C47" s="80"/>
      <c r="D47" s="88"/>
      <c r="E47" s="91"/>
      <c r="F47" s="91"/>
      <c r="G47" s="94"/>
      <c r="H47" s="94"/>
      <c r="I47" s="88"/>
      <c r="J47" s="80"/>
      <c r="K47" s="80"/>
      <c r="L47" s="80"/>
      <c r="M47" s="76"/>
      <c r="N47" s="10" t="s">
        <v>18</v>
      </c>
      <c r="O47" s="12"/>
      <c r="P47" s="12">
        <v>14000</v>
      </c>
      <c r="Q47" s="64">
        <v>27052</v>
      </c>
      <c r="R47" s="64">
        <v>0</v>
      </c>
      <c r="S47" s="64"/>
      <c r="T47" s="53"/>
    </row>
    <row r="48" spans="1:20" ht="19.5" customHeight="1">
      <c r="A48" s="77"/>
      <c r="B48" s="89"/>
      <c r="C48" s="81"/>
      <c r="D48" s="89"/>
      <c r="E48" s="92"/>
      <c r="F48" s="92"/>
      <c r="G48" s="95"/>
      <c r="H48" s="95"/>
      <c r="I48" s="89"/>
      <c r="J48" s="81"/>
      <c r="K48" s="81"/>
      <c r="L48" s="81"/>
      <c r="M48" s="77"/>
      <c r="N48" s="10" t="s">
        <v>6</v>
      </c>
      <c r="O48" s="12">
        <v>700</v>
      </c>
      <c r="P48" s="12">
        <v>609</v>
      </c>
      <c r="Q48" s="64"/>
      <c r="R48" s="64"/>
      <c r="S48" s="64"/>
      <c r="T48" s="53"/>
    </row>
    <row r="49" spans="1:20" ht="36" customHeight="1">
      <c r="A49" s="82">
        <v>13</v>
      </c>
      <c r="B49" s="87" t="s">
        <v>105</v>
      </c>
      <c r="C49" s="79"/>
      <c r="D49" s="87"/>
      <c r="E49" s="90"/>
      <c r="F49" s="90"/>
      <c r="G49" s="93"/>
      <c r="H49" s="93"/>
      <c r="I49" s="87" t="s">
        <v>118</v>
      </c>
      <c r="J49" s="87" t="s">
        <v>99</v>
      </c>
      <c r="K49" s="87" t="s">
        <v>106</v>
      </c>
      <c r="L49" s="87" t="s">
        <v>107</v>
      </c>
      <c r="M49" s="82">
        <f>SUM(Q50:S51)</f>
        <v>32500</v>
      </c>
      <c r="N49" s="10" t="s">
        <v>5</v>
      </c>
      <c r="O49" s="12"/>
      <c r="P49" s="12"/>
      <c r="Q49" s="65"/>
      <c r="R49" s="65"/>
      <c r="S49" s="65"/>
      <c r="T49" s="30"/>
    </row>
    <row r="50" spans="1:20" ht="29.25" customHeight="1">
      <c r="A50" s="76"/>
      <c r="B50" s="88"/>
      <c r="C50" s="80"/>
      <c r="D50" s="88"/>
      <c r="E50" s="91"/>
      <c r="F50" s="91"/>
      <c r="G50" s="94"/>
      <c r="H50" s="94"/>
      <c r="I50" s="88"/>
      <c r="J50" s="88"/>
      <c r="K50" s="88"/>
      <c r="L50" s="88"/>
      <c r="M50" s="76"/>
      <c r="N50" s="10" t="s">
        <v>18</v>
      </c>
      <c r="O50" s="12"/>
      <c r="P50" s="12"/>
      <c r="Q50" s="64">
        <v>10000</v>
      </c>
      <c r="R50" s="64">
        <v>10000</v>
      </c>
      <c r="S50" s="64">
        <v>12500</v>
      </c>
      <c r="T50" s="53"/>
    </row>
    <row r="51" spans="1:20" ht="23.25" customHeight="1">
      <c r="A51" s="77"/>
      <c r="B51" s="89"/>
      <c r="C51" s="81"/>
      <c r="D51" s="89"/>
      <c r="E51" s="92"/>
      <c r="F51" s="92"/>
      <c r="G51" s="95"/>
      <c r="H51" s="95"/>
      <c r="I51" s="89"/>
      <c r="J51" s="89"/>
      <c r="K51" s="89"/>
      <c r="L51" s="89"/>
      <c r="M51" s="77"/>
      <c r="N51" s="10" t="s">
        <v>6</v>
      </c>
      <c r="O51" s="12"/>
      <c r="P51" s="12"/>
      <c r="Q51" s="64"/>
      <c r="R51" s="64"/>
      <c r="S51" s="64"/>
      <c r="T51" s="53"/>
    </row>
    <row r="52" spans="1:20" ht="23.25" customHeight="1">
      <c r="A52" s="82">
        <v>14</v>
      </c>
      <c r="B52" s="87" t="s">
        <v>116</v>
      </c>
      <c r="C52" s="79"/>
      <c r="D52" s="87"/>
      <c r="E52" s="90"/>
      <c r="F52" s="90"/>
      <c r="G52" s="93"/>
      <c r="H52" s="93"/>
      <c r="I52" s="87" t="s">
        <v>117</v>
      </c>
      <c r="J52" s="87" t="s">
        <v>97</v>
      </c>
      <c r="K52" s="87"/>
      <c r="L52" s="87"/>
      <c r="M52" s="82">
        <f>SUM(Q53:S54)</f>
        <v>2600</v>
      </c>
      <c r="N52" s="10" t="s">
        <v>5</v>
      </c>
      <c r="O52" s="12"/>
      <c r="P52" s="12"/>
      <c r="Q52" s="64"/>
      <c r="R52" s="64"/>
      <c r="S52" s="64"/>
      <c r="T52" s="53"/>
    </row>
    <row r="53" spans="1:20" ht="23.25" customHeight="1">
      <c r="A53" s="108"/>
      <c r="B53" s="88"/>
      <c r="C53" s="80"/>
      <c r="D53" s="88"/>
      <c r="E53" s="91"/>
      <c r="F53" s="91"/>
      <c r="G53" s="94"/>
      <c r="H53" s="94"/>
      <c r="I53" s="88"/>
      <c r="J53" s="88"/>
      <c r="K53" s="88"/>
      <c r="L53" s="88"/>
      <c r="M53" s="76"/>
      <c r="N53" s="10" t="s">
        <v>18</v>
      </c>
      <c r="O53" s="12"/>
      <c r="P53" s="12"/>
      <c r="Q53" s="64"/>
      <c r="R53" s="64"/>
      <c r="S53" s="64"/>
      <c r="T53" s="53"/>
    </row>
    <row r="54" spans="1:20" ht="23.25" customHeight="1">
      <c r="A54" s="108"/>
      <c r="B54" s="88"/>
      <c r="C54" s="80"/>
      <c r="D54" s="88"/>
      <c r="E54" s="91"/>
      <c r="F54" s="91"/>
      <c r="G54" s="94"/>
      <c r="H54" s="94"/>
      <c r="I54" s="88"/>
      <c r="J54" s="88"/>
      <c r="K54" s="88"/>
      <c r="L54" s="88"/>
      <c r="M54" s="76"/>
      <c r="N54" s="10" t="s">
        <v>6</v>
      </c>
      <c r="O54" s="12"/>
      <c r="P54" s="12"/>
      <c r="Q54" s="64">
        <f>SUM(Q55:Q56)</f>
        <v>2600</v>
      </c>
      <c r="R54" s="64"/>
      <c r="S54" s="64"/>
      <c r="T54" s="53"/>
    </row>
    <row r="55" spans="1:20" ht="14.25" customHeight="1">
      <c r="A55" s="108"/>
      <c r="B55" s="110"/>
      <c r="C55" s="110"/>
      <c r="D55" s="110"/>
      <c r="E55" s="108"/>
      <c r="F55" s="108"/>
      <c r="G55" s="108"/>
      <c r="H55" s="108"/>
      <c r="I55" s="110"/>
      <c r="J55" s="110"/>
      <c r="K55" s="110"/>
      <c r="L55" s="110"/>
      <c r="M55" s="108"/>
      <c r="N55" s="10" t="s">
        <v>112</v>
      </c>
      <c r="O55" s="12"/>
      <c r="P55" s="12"/>
      <c r="Q55" s="64">
        <v>0</v>
      </c>
      <c r="R55" s="64"/>
      <c r="S55" s="64"/>
      <c r="T55" s="53"/>
    </row>
    <row r="56" spans="1:20" ht="14.25" customHeight="1">
      <c r="A56" s="109"/>
      <c r="B56" s="111"/>
      <c r="C56" s="111"/>
      <c r="D56" s="111"/>
      <c r="E56" s="109"/>
      <c r="F56" s="109"/>
      <c r="G56" s="109"/>
      <c r="H56" s="109"/>
      <c r="I56" s="111"/>
      <c r="J56" s="111"/>
      <c r="K56" s="111"/>
      <c r="L56" s="111"/>
      <c r="M56" s="109"/>
      <c r="N56" s="10" t="s">
        <v>115</v>
      </c>
      <c r="O56" s="12"/>
      <c r="P56" s="12"/>
      <c r="Q56" s="64">
        <v>2600</v>
      </c>
      <c r="R56" s="64"/>
      <c r="S56" s="64"/>
      <c r="T56" s="53"/>
    </row>
    <row r="57" spans="1:20" ht="22.5" customHeight="1">
      <c r="A57" s="82">
        <v>15</v>
      </c>
      <c r="B57" s="87" t="s">
        <v>102</v>
      </c>
      <c r="C57" s="40"/>
      <c r="D57" s="87"/>
      <c r="E57" s="90"/>
      <c r="F57" s="90"/>
      <c r="G57" s="93"/>
      <c r="H57" s="93"/>
      <c r="I57" s="87"/>
      <c r="J57" s="87"/>
      <c r="K57" s="87"/>
      <c r="L57" s="87"/>
      <c r="M57" s="82">
        <f>SUM(Q58:S59)</f>
        <v>1500</v>
      </c>
      <c r="N57" s="10" t="s">
        <v>5</v>
      </c>
      <c r="O57" s="12"/>
      <c r="P57" s="12"/>
      <c r="Q57" s="64"/>
      <c r="R57" s="64"/>
      <c r="S57" s="64"/>
      <c r="T57" s="53"/>
    </row>
    <row r="58" spans="1:20" ht="21.75" customHeight="1">
      <c r="A58" s="76"/>
      <c r="B58" s="110"/>
      <c r="C58" s="40"/>
      <c r="D58" s="88"/>
      <c r="E58" s="91"/>
      <c r="F58" s="91"/>
      <c r="G58" s="94"/>
      <c r="H58" s="94"/>
      <c r="I58" s="88"/>
      <c r="J58" s="88"/>
      <c r="K58" s="88"/>
      <c r="L58" s="88"/>
      <c r="M58" s="76"/>
      <c r="N58" s="10" t="s">
        <v>18</v>
      </c>
      <c r="O58" s="12"/>
      <c r="P58" s="12"/>
      <c r="Q58" s="64"/>
      <c r="R58" s="64"/>
      <c r="S58" s="64"/>
      <c r="T58" s="53"/>
    </row>
    <row r="59" spans="1:20" ht="24.75" customHeight="1">
      <c r="A59" s="76"/>
      <c r="B59" s="110"/>
      <c r="C59" s="40"/>
      <c r="D59" s="88"/>
      <c r="E59" s="91"/>
      <c r="F59" s="91"/>
      <c r="G59" s="94"/>
      <c r="H59" s="94"/>
      <c r="I59" s="88"/>
      <c r="J59" s="88"/>
      <c r="K59" s="88"/>
      <c r="L59" s="88"/>
      <c r="M59" s="76"/>
      <c r="N59" s="10" t="s">
        <v>6</v>
      </c>
      <c r="O59" s="12"/>
      <c r="P59" s="12"/>
      <c r="Q59" s="64">
        <v>500</v>
      </c>
      <c r="R59" s="64">
        <v>500</v>
      </c>
      <c r="S59" s="64">
        <v>500</v>
      </c>
      <c r="T59" s="53"/>
    </row>
    <row r="60" spans="1:20" ht="13.5" customHeight="1">
      <c r="A60" s="76"/>
      <c r="B60" s="110"/>
      <c r="C60" s="40"/>
      <c r="D60" s="110"/>
      <c r="E60" s="108"/>
      <c r="F60" s="108"/>
      <c r="G60" s="108"/>
      <c r="H60" s="108"/>
      <c r="I60" s="110"/>
      <c r="J60" s="110"/>
      <c r="K60" s="110"/>
      <c r="L60" s="110"/>
      <c r="M60" s="108"/>
      <c r="N60" s="10" t="s">
        <v>112</v>
      </c>
      <c r="O60" s="12"/>
      <c r="P60" s="12"/>
      <c r="Q60" s="64">
        <v>0</v>
      </c>
      <c r="R60" s="64">
        <v>0</v>
      </c>
      <c r="S60" s="64">
        <v>0</v>
      </c>
      <c r="T60" s="53"/>
    </row>
    <row r="61" spans="1:20" ht="14.25" customHeight="1">
      <c r="A61" s="77"/>
      <c r="B61" s="111"/>
      <c r="C61" s="40"/>
      <c r="D61" s="111"/>
      <c r="E61" s="109"/>
      <c r="F61" s="109"/>
      <c r="G61" s="109"/>
      <c r="H61" s="109"/>
      <c r="I61" s="111"/>
      <c r="J61" s="111"/>
      <c r="K61" s="111"/>
      <c r="L61" s="111"/>
      <c r="M61" s="109"/>
      <c r="N61" s="10" t="s">
        <v>115</v>
      </c>
      <c r="O61" s="12"/>
      <c r="P61" s="12"/>
      <c r="Q61" s="64">
        <v>500</v>
      </c>
      <c r="R61" s="64">
        <v>500</v>
      </c>
      <c r="S61" s="64">
        <v>500</v>
      </c>
      <c r="T61" s="53"/>
    </row>
    <row r="62" spans="1:20" ht="24" customHeight="1">
      <c r="A62" s="76"/>
      <c r="B62" s="118" t="s">
        <v>19</v>
      </c>
      <c r="C62" s="82"/>
      <c r="D62" s="99"/>
      <c r="E62" s="115"/>
      <c r="F62" s="115"/>
      <c r="G62" s="82"/>
      <c r="H62" s="82"/>
      <c r="I62" s="82"/>
      <c r="J62" s="82"/>
      <c r="K62" s="82"/>
      <c r="L62" s="82"/>
      <c r="M62" s="112">
        <f>SUM(Q62:S64)</f>
        <v>113842</v>
      </c>
      <c r="N62" s="21" t="s">
        <v>5</v>
      </c>
      <c r="O62" s="26" t="e">
        <f>SUM(#REF!,O7,#REF!,O12,O17,O20,O25,O30,O35,O38,O43,O46,O49,#REF!,#REF!,#REF!,#REF!,#REF!,#REF!,#REF!,#REF!,#REF!,#REF!)</f>
        <v>#REF!</v>
      </c>
      <c r="P62" s="26" t="e">
        <f>SUM(#REF!,P7,#REF!,P12,P17,P20,P25,P30,P35,P38,P43,P46,P49,#REF!,#REF!,#REF!,#REF!,#REF!,#REF!,#REF!,#REF!,#REF!,#REF!)</f>
        <v>#REF!</v>
      </c>
      <c r="Q62" s="66">
        <f aca="true" t="shared" si="0" ref="Q62:S64">Q7+Q12+Q17+Q20+Q25+Q30+Q35+Q38+Q43+Q46+Q49+Q52+Q57</f>
        <v>0</v>
      </c>
      <c r="R62" s="66">
        <f t="shared" si="0"/>
        <v>0</v>
      </c>
      <c r="S62" s="66">
        <f t="shared" si="0"/>
        <v>0</v>
      </c>
      <c r="T62" s="55">
        <f>T7+T12+T17+T20+T25+T30+T35+T38+T43+T46+T49+T52</f>
        <v>0</v>
      </c>
    </row>
    <row r="63" spans="1:20" ht="24" customHeight="1" thickBot="1">
      <c r="A63" s="76"/>
      <c r="B63" s="119"/>
      <c r="C63" s="76"/>
      <c r="D63" s="121"/>
      <c r="E63" s="116"/>
      <c r="F63" s="116"/>
      <c r="G63" s="76"/>
      <c r="H63" s="76"/>
      <c r="I63" s="76"/>
      <c r="J63" s="76"/>
      <c r="K63" s="76"/>
      <c r="L63" s="76"/>
      <c r="M63" s="113"/>
      <c r="N63" s="32" t="s">
        <v>18</v>
      </c>
      <c r="O63" s="33" t="e">
        <f>SUM(#REF!,O8,#REF!,O13,O18,O21,O26,O31,O36,O39,O44,O47,O50,#REF!,#REF!,#REF!,#REF!,#REF!,#REF!,#REF!,#REF!,#REF!,#REF!)</f>
        <v>#REF!</v>
      </c>
      <c r="P63" s="33" t="e">
        <f>SUM(#REF!,P8,#REF!,P13,P18,P21,P26,P31,P36,P39,P44,P47,P50,#REF!,#REF!,#REF!,#REF!,#REF!,#REF!,#REF!,#REF!,#REF!,#REF!)</f>
        <v>#REF!</v>
      </c>
      <c r="Q63" s="66">
        <f t="shared" si="0"/>
        <v>43252</v>
      </c>
      <c r="R63" s="66">
        <f t="shared" si="0"/>
        <v>15500</v>
      </c>
      <c r="S63" s="66">
        <f t="shared" si="0"/>
        <v>17604</v>
      </c>
      <c r="T63" s="56">
        <f aca="true" t="shared" si="1" ref="T63:T69">SUM(Q63:S63)</f>
        <v>76356</v>
      </c>
    </row>
    <row r="64" spans="1:20" ht="24" customHeight="1">
      <c r="A64" s="77"/>
      <c r="B64" s="120"/>
      <c r="C64" s="77"/>
      <c r="D64" s="100"/>
      <c r="E64" s="117"/>
      <c r="F64" s="117"/>
      <c r="G64" s="77"/>
      <c r="H64" s="77"/>
      <c r="I64" s="77"/>
      <c r="J64" s="77"/>
      <c r="K64" s="77"/>
      <c r="L64" s="77"/>
      <c r="M64" s="114"/>
      <c r="N64" s="35" t="s">
        <v>6</v>
      </c>
      <c r="O64" s="36" t="e">
        <f>SUM(#REF!,O9,#REF!,O14,O19,O22,O27,O32,O37,O40,O45,O48,O51,#REF!,#REF!,#REF!,#REF!,#REF!,#REF!,#REF!,#REF!,#REF!,#REF!)</f>
        <v>#REF!</v>
      </c>
      <c r="P64" s="36" t="e">
        <f>SUM(#REF!,P9,#REF!,P14,P19,P22,P27,P32,P37,P40,P45,P48,P51,#REF!,#REF!,#REF!,#REF!,#REF!,#REF!,#REF!,#REF!,#REF!,#REF!)</f>
        <v>#REF!</v>
      </c>
      <c r="Q64" s="66">
        <f t="shared" si="0"/>
        <v>10900</v>
      </c>
      <c r="R64" s="66">
        <f t="shared" si="0"/>
        <v>13000</v>
      </c>
      <c r="S64" s="66">
        <f t="shared" si="0"/>
        <v>13586</v>
      </c>
      <c r="T64" s="53">
        <f t="shared" si="1"/>
        <v>37486</v>
      </c>
    </row>
    <row r="65" spans="1:20" ht="24" customHeight="1">
      <c r="A65" s="16"/>
      <c r="B65" s="23"/>
      <c r="C65" s="16"/>
      <c r="D65" s="17"/>
      <c r="E65" s="18"/>
      <c r="F65" s="18"/>
      <c r="G65" s="16"/>
      <c r="H65" s="16"/>
      <c r="I65" s="16"/>
      <c r="J65" s="16"/>
      <c r="K65" s="16"/>
      <c r="L65" s="16"/>
      <c r="M65" s="16"/>
      <c r="N65" s="57" t="s">
        <v>112</v>
      </c>
      <c r="O65" s="26"/>
      <c r="P65" s="26"/>
      <c r="Q65" s="66">
        <f>Q33+Q28</f>
        <v>3551.7</v>
      </c>
      <c r="R65" s="66">
        <f>R10</f>
        <v>4013.5</v>
      </c>
      <c r="S65" s="66">
        <f>S23+S41</f>
        <v>4535.2</v>
      </c>
      <c r="T65" s="53">
        <f t="shared" si="1"/>
        <v>12100.4</v>
      </c>
    </row>
    <row r="66" spans="1:20" ht="24" customHeight="1" thickBot="1">
      <c r="A66" s="16"/>
      <c r="B66" s="23"/>
      <c r="C66" s="16"/>
      <c r="D66" s="17"/>
      <c r="E66" s="18"/>
      <c r="F66" s="18"/>
      <c r="G66" s="16"/>
      <c r="H66" s="16"/>
      <c r="I66" s="16"/>
      <c r="J66" s="16"/>
      <c r="K66" s="16"/>
      <c r="L66" s="16"/>
      <c r="M66" s="16"/>
      <c r="N66" s="58" t="s">
        <v>113</v>
      </c>
      <c r="O66" s="37"/>
      <c r="P66" s="37"/>
      <c r="Q66" s="61">
        <f>Q64-Q65</f>
        <v>7348.3</v>
      </c>
      <c r="R66" s="61">
        <f>R64-R65</f>
        <v>8986.5</v>
      </c>
      <c r="S66" s="61">
        <f>S64-S65</f>
        <v>9050.8</v>
      </c>
      <c r="T66" s="59">
        <f t="shared" si="1"/>
        <v>25385.6</v>
      </c>
    </row>
    <row r="67" spans="1:20" ht="14.25">
      <c r="A67" s="16"/>
      <c r="B67" s="17"/>
      <c r="C67" s="16"/>
      <c r="D67" s="17"/>
      <c r="E67" s="18"/>
      <c r="F67" s="18"/>
      <c r="G67" s="16"/>
      <c r="H67" s="16"/>
      <c r="I67" s="16"/>
      <c r="J67" s="16"/>
      <c r="K67" s="16"/>
      <c r="L67" s="16"/>
      <c r="M67" s="16"/>
      <c r="N67" s="19"/>
      <c r="O67" s="34" t="e">
        <f>SUM(O62:O64)</f>
        <v>#REF!</v>
      </c>
      <c r="P67" s="34" t="e">
        <f>SUM(P62:P64)</f>
        <v>#REF!</v>
      </c>
      <c r="Q67" s="62">
        <f>SUM(Q62:Q64)</f>
        <v>54152</v>
      </c>
      <c r="R67" s="62">
        <f>SUM(R62:R64)</f>
        <v>28500</v>
      </c>
      <c r="S67" s="62">
        <f>SUM(S62:S64)</f>
        <v>31190</v>
      </c>
      <c r="T67" s="56">
        <f t="shared" si="1"/>
        <v>113842</v>
      </c>
    </row>
    <row r="68" spans="1:20" ht="51">
      <c r="A68" s="16"/>
      <c r="B68" s="17"/>
      <c r="C68" s="16"/>
      <c r="D68" s="17"/>
      <c r="E68" s="18"/>
      <c r="F68" s="18"/>
      <c r="G68" s="16"/>
      <c r="H68" s="16"/>
      <c r="I68" s="16"/>
      <c r="J68" s="16"/>
      <c r="K68" s="16"/>
      <c r="L68" s="73" t="s">
        <v>109</v>
      </c>
      <c r="M68" s="45">
        <f>SUM(O68:S68)</f>
        <v>19457.1</v>
      </c>
      <c r="N68" s="43" t="s">
        <v>98</v>
      </c>
      <c r="O68" s="44"/>
      <c r="P68" s="45">
        <f>3535.5</f>
        <v>3535.5</v>
      </c>
      <c r="Q68" s="45">
        <v>4673.3</v>
      </c>
      <c r="R68" s="45">
        <v>5280.9</v>
      </c>
      <c r="S68" s="45">
        <v>5967.4</v>
      </c>
      <c r="T68" s="38">
        <f t="shared" si="1"/>
        <v>15921.6</v>
      </c>
    </row>
    <row r="69" spans="1:20" ht="34.5">
      <c r="A69" s="16"/>
      <c r="B69" s="20"/>
      <c r="C69" s="16"/>
      <c r="D69" s="17"/>
      <c r="E69" s="18"/>
      <c r="F69" s="18"/>
      <c r="G69" s="16"/>
      <c r="H69" s="16"/>
      <c r="I69" s="16"/>
      <c r="K69" s="16"/>
      <c r="L69" s="10" t="s">
        <v>108</v>
      </c>
      <c r="M69" s="27">
        <f>M68*0.76</f>
        <v>14787.395999999999</v>
      </c>
      <c r="N69" s="46" t="s">
        <v>111</v>
      </c>
      <c r="O69" s="29"/>
      <c r="P69" s="29"/>
      <c r="Q69" s="29">
        <f>Q68*0.76</f>
        <v>3551.708</v>
      </c>
      <c r="R69" s="29">
        <f>R68*0.76</f>
        <v>4013.484</v>
      </c>
      <c r="S69" s="29">
        <f>S68*0.76</f>
        <v>4535.224</v>
      </c>
      <c r="T69" s="42">
        <f t="shared" si="1"/>
        <v>12100.416000000001</v>
      </c>
    </row>
    <row r="71" spans="15:18" ht="12.75">
      <c r="O71" s="5"/>
      <c r="P71" s="5"/>
      <c r="Q71" s="5"/>
      <c r="R71" s="5"/>
    </row>
    <row r="72" spans="15:18" ht="12.75">
      <c r="O72" s="5"/>
      <c r="P72" s="5"/>
      <c r="Q72" s="5"/>
      <c r="R72" s="5"/>
    </row>
    <row r="73" spans="15:20" ht="12.75">
      <c r="O73" s="5"/>
      <c r="P73" s="5"/>
      <c r="Q73" s="5"/>
      <c r="R73" s="5"/>
      <c r="T73" s="38"/>
    </row>
    <row r="74" spans="13:20" ht="12.75">
      <c r="M74" s="31"/>
      <c r="N74" s="31"/>
      <c r="O74" s="68"/>
      <c r="P74" s="68"/>
      <c r="Q74" s="68"/>
      <c r="R74" s="68"/>
      <c r="S74" s="68"/>
      <c r="T74" s="69"/>
    </row>
    <row r="75" spans="13:20" ht="12.75">
      <c r="M75" s="31"/>
      <c r="N75" s="31"/>
      <c r="O75" s="68"/>
      <c r="P75" s="68"/>
      <c r="Q75" s="70"/>
      <c r="R75" s="70"/>
      <c r="S75" s="70"/>
      <c r="T75" s="69"/>
    </row>
    <row r="76" spans="15:20" ht="12.75">
      <c r="O76" s="5"/>
      <c r="P76" s="5"/>
      <c r="Q76" s="22"/>
      <c r="R76" s="22"/>
      <c r="S76" s="22"/>
      <c r="T76" s="38"/>
    </row>
    <row r="77" spans="15:20" ht="12.75">
      <c r="O77" s="5"/>
      <c r="P77" s="5"/>
      <c r="Q77" s="22"/>
      <c r="R77" s="22"/>
      <c r="S77" s="22"/>
      <c r="T77" s="38"/>
    </row>
    <row r="78" spans="15:18" ht="12.75">
      <c r="O78" s="5"/>
      <c r="P78" s="5"/>
      <c r="Q78" s="5"/>
      <c r="R78" s="5"/>
    </row>
    <row r="79" spans="15:18" ht="12.75">
      <c r="O79" s="5"/>
      <c r="P79" s="5"/>
      <c r="Q79" s="5"/>
      <c r="R79" s="5"/>
    </row>
    <row r="80" spans="15:19" ht="12.75">
      <c r="O80" s="5"/>
      <c r="P80" s="5"/>
      <c r="Q80" s="52"/>
      <c r="R80" s="52"/>
      <c r="S80" s="52"/>
    </row>
    <row r="81" spans="15:19" ht="12.75">
      <c r="O81" s="5"/>
      <c r="P81" s="5"/>
      <c r="Q81" s="51"/>
      <c r="R81" s="51"/>
      <c r="S81" s="51"/>
    </row>
    <row r="82" spans="15:19" ht="12.75">
      <c r="O82" s="5"/>
      <c r="P82" s="5"/>
      <c r="Q82" s="51"/>
      <c r="R82" s="51"/>
      <c r="S82" s="51"/>
    </row>
    <row r="83" spans="15:19" ht="12.75">
      <c r="O83" s="5"/>
      <c r="P83" s="5"/>
      <c r="Q83" s="22"/>
      <c r="R83" s="22"/>
      <c r="S83" s="22"/>
    </row>
    <row r="84" spans="15:18" ht="12.75">
      <c r="O84" s="5"/>
      <c r="P84" s="5"/>
      <c r="Q84" s="5"/>
      <c r="R84" s="5"/>
    </row>
  </sheetData>
  <mergeCells count="203">
    <mergeCell ref="A12:A16"/>
    <mergeCell ref="B12:B16"/>
    <mergeCell ref="C12:C16"/>
    <mergeCell ref="D12:D16"/>
    <mergeCell ref="H4:H5"/>
    <mergeCell ref="A52:A56"/>
    <mergeCell ref="A57:A61"/>
    <mergeCell ref="B52:B56"/>
    <mergeCell ref="B57:B61"/>
    <mergeCell ref="A7:A11"/>
    <mergeCell ref="B7:B11"/>
    <mergeCell ref="C7:C11"/>
    <mergeCell ref="D7:D11"/>
    <mergeCell ref="E7:E11"/>
    <mergeCell ref="L4:L5"/>
    <mergeCell ref="Q3:S3"/>
    <mergeCell ref="B2:Q2"/>
    <mergeCell ref="A4:A5"/>
    <mergeCell ref="B4:B5"/>
    <mergeCell ref="C4:C5"/>
    <mergeCell ref="D4:D5"/>
    <mergeCell ref="E4:E5"/>
    <mergeCell ref="F4:F5"/>
    <mergeCell ref="G4:G5"/>
    <mergeCell ref="I17:I19"/>
    <mergeCell ref="I12:I16"/>
    <mergeCell ref="M4:M5"/>
    <mergeCell ref="N4:S4"/>
    <mergeCell ref="J7:J11"/>
    <mergeCell ref="K7:K11"/>
    <mergeCell ref="L7:L11"/>
    <mergeCell ref="I4:I5"/>
    <mergeCell ref="J4:J5"/>
    <mergeCell ref="K4:K5"/>
    <mergeCell ref="E17:E19"/>
    <mergeCell ref="F17:F19"/>
    <mergeCell ref="G17:G19"/>
    <mergeCell ref="H17:H19"/>
    <mergeCell ref="A17:A19"/>
    <mergeCell ref="B17:B19"/>
    <mergeCell ref="C17:C19"/>
    <mergeCell ref="D17:D19"/>
    <mergeCell ref="B20:B24"/>
    <mergeCell ref="A20:A24"/>
    <mergeCell ref="C20:C24"/>
    <mergeCell ref="D20:D24"/>
    <mergeCell ref="E20:E24"/>
    <mergeCell ref="F20:F24"/>
    <mergeCell ref="G20:G24"/>
    <mergeCell ref="H20:H24"/>
    <mergeCell ref="I20:I24"/>
    <mergeCell ref="J20:J24"/>
    <mergeCell ref="K20:K24"/>
    <mergeCell ref="L20:L24"/>
    <mergeCell ref="M25:M2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I35:I37"/>
    <mergeCell ref="J25:J27"/>
    <mergeCell ref="K25:K27"/>
    <mergeCell ref="L25:L27"/>
    <mergeCell ref="J35:J37"/>
    <mergeCell ref="K35:K37"/>
    <mergeCell ref="L35:L37"/>
    <mergeCell ref="I30:I34"/>
    <mergeCell ref="J30:J34"/>
    <mergeCell ref="K30:K34"/>
    <mergeCell ref="E35:E37"/>
    <mergeCell ref="F35:F37"/>
    <mergeCell ref="G35:G37"/>
    <mergeCell ref="H35:H37"/>
    <mergeCell ref="A35:A37"/>
    <mergeCell ref="B35:B37"/>
    <mergeCell ref="C35:C37"/>
    <mergeCell ref="D35:D37"/>
    <mergeCell ref="M35:M37"/>
    <mergeCell ref="I43:I45"/>
    <mergeCell ref="J38:J42"/>
    <mergeCell ref="K38:K42"/>
    <mergeCell ref="L38:L42"/>
    <mergeCell ref="J43:J45"/>
    <mergeCell ref="K43:K45"/>
    <mergeCell ref="L43:L45"/>
    <mergeCell ref="M43:M45"/>
    <mergeCell ref="M38:M42"/>
    <mergeCell ref="E43:E45"/>
    <mergeCell ref="F43:F45"/>
    <mergeCell ref="G43:G45"/>
    <mergeCell ref="H43:H45"/>
    <mergeCell ref="A43:A45"/>
    <mergeCell ref="B43:B45"/>
    <mergeCell ref="C43:C45"/>
    <mergeCell ref="D43:D45"/>
    <mergeCell ref="A46:A48"/>
    <mergeCell ref="B46:B48"/>
    <mergeCell ref="C46:C48"/>
    <mergeCell ref="D46:D48"/>
    <mergeCell ref="J46:J48"/>
    <mergeCell ref="K46:K48"/>
    <mergeCell ref="L46:L48"/>
    <mergeCell ref="E46:E48"/>
    <mergeCell ref="F46:F48"/>
    <mergeCell ref="G46:G48"/>
    <mergeCell ref="H46:H48"/>
    <mergeCell ref="G49:G51"/>
    <mergeCell ref="H49:H51"/>
    <mergeCell ref="I49:I51"/>
    <mergeCell ref="I46:I48"/>
    <mergeCell ref="A49:A51"/>
    <mergeCell ref="B49:B51"/>
    <mergeCell ref="C49:C51"/>
    <mergeCell ref="D49:D51"/>
    <mergeCell ref="A62:A64"/>
    <mergeCell ref="B62:B64"/>
    <mergeCell ref="C62:C64"/>
    <mergeCell ref="D62:D64"/>
    <mergeCell ref="E62:E64"/>
    <mergeCell ref="F62:F64"/>
    <mergeCell ref="G62:G64"/>
    <mergeCell ref="H62:H64"/>
    <mergeCell ref="M62:M64"/>
    <mergeCell ref="I62:I64"/>
    <mergeCell ref="J62:J64"/>
    <mergeCell ref="K62:K64"/>
    <mergeCell ref="L62:L64"/>
    <mergeCell ref="M7:M11"/>
    <mergeCell ref="E12:E16"/>
    <mergeCell ref="F12:F16"/>
    <mergeCell ref="G12:G16"/>
    <mergeCell ref="H12:H16"/>
    <mergeCell ref="F7:F11"/>
    <mergeCell ref="G7:G11"/>
    <mergeCell ref="H7:H11"/>
    <mergeCell ref="I7:I11"/>
    <mergeCell ref="M20:M24"/>
    <mergeCell ref="J12:J16"/>
    <mergeCell ref="K12:K16"/>
    <mergeCell ref="L12:L16"/>
    <mergeCell ref="M12:M16"/>
    <mergeCell ref="J17:J19"/>
    <mergeCell ref="K17:K19"/>
    <mergeCell ref="L17:L19"/>
    <mergeCell ref="M17:M19"/>
    <mergeCell ref="F57:F61"/>
    <mergeCell ref="B28:B29"/>
    <mergeCell ref="C28:C29"/>
    <mergeCell ref="D28:D29"/>
    <mergeCell ref="C52:C56"/>
    <mergeCell ref="D52:D56"/>
    <mergeCell ref="D57:D61"/>
    <mergeCell ref="E52:E56"/>
    <mergeCell ref="E57:E61"/>
    <mergeCell ref="E49:E51"/>
    <mergeCell ref="G28:G29"/>
    <mergeCell ref="J28:J29"/>
    <mergeCell ref="M28:M29"/>
    <mergeCell ref="F52:F56"/>
    <mergeCell ref="J49:J51"/>
    <mergeCell ref="K49:K51"/>
    <mergeCell ref="L49:L51"/>
    <mergeCell ref="M49:M51"/>
    <mergeCell ref="M46:M48"/>
    <mergeCell ref="F49:F51"/>
    <mergeCell ref="L30:L34"/>
    <mergeCell ref="E30:E34"/>
    <mergeCell ref="F30:F34"/>
    <mergeCell ref="G30:G34"/>
    <mergeCell ref="H30:H34"/>
    <mergeCell ref="A30:A34"/>
    <mergeCell ref="B30:B34"/>
    <mergeCell ref="C30:C34"/>
    <mergeCell ref="D30:D34"/>
    <mergeCell ref="M30:M34"/>
    <mergeCell ref="A38:A42"/>
    <mergeCell ref="B38:B42"/>
    <mergeCell ref="C38:C42"/>
    <mergeCell ref="D38:D42"/>
    <mergeCell ref="E38:E42"/>
    <mergeCell ref="F38:F42"/>
    <mergeCell ref="G38:G42"/>
    <mergeCell ref="H38:H42"/>
    <mergeCell ref="I38:I42"/>
    <mergeCell ref="G52:G56"/>
    <mergeCell ref="G57:G61"/>
    <mergeCell ref="H52:H56"/>
    <mergeCell ref="H57:H61"/>
    <mergeCell ref="I52:I56"/>
    <mergeCell ref="I57:I61"/>
    <mergeCell ref="J52:J56"/>
    <mergeCell ref="J57:J61"/>
    <mergeCell ref="M52:M56"/>
    <mergeCell ref="M57:M61"/>
    <mergeCell ref="K52:K56"/>
    <mergeCell ref="K57:K61"/>
    <mergeCell ref="L52:L56"/>
    <mergeCell ref="L57:L61"/>
  </mergeCells>
  <printOptions/>
  <pageMargins left="0.62" right="0.29" top="0.37" bottom="0.3" header="0.5" footer="0.5"/>
  <pageSetup fitToHeight="0" horizontalDpi="600" verticalDpi="600" orientation="landscape" scale="7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 ЦГУС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 Сергей Юрьевич</dc:creator>
  <cp:keywords/>
  <dc:description/>
  <cp:lastModifiedBy>btf</cp:lastModifiedBy>
  <cp:lastPrinted>2007-02-21T10:44:14Z</cp:lastPrinted>
  <dcterms:created xsi:type="dcterms:W3CDTF">2006-01-23T11:35:12Z</dcterms:created>
  <dcterms:modified xsi:type="dcterms:W3CDTF">2007-02-21T10:46:06Z</dcterms:modified>
  <cp:category/>
  <cp:version/>
  <cp:contentType/>
  <cp:contentStatus/>
</cp:coreProperties>
</file>