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6" windowWidth="12384" windowHeight="9312" activeTab="0"/>
  </bookViews>
  <sheets>
    <sheet name="Разбиение по годам" sheetId="1" r:id="rId1"/>
  </sheets>
  <definedNames/>
  <calcPr fullCalcOnLoad="1"/>
</workbook>
</file>

<file path=xl/sharedStrings.xml><?xml version="1.0" encoding="utf-8"?>
<sst xmlns="http://schemas.openxmlformats.org/spreadsheetml/2006/main" count="371" uniqueCount="61">
  <si>
    <t>ж/д №17 пл. 7000 кв.м.</t>
  </si>
  <si>
    <t>Электросети</t>
  </si>
  <si>
    <t>Теплосети</t>
  </si>
  <si>
    <t>Водоснаб. и канализ.</t>
  </si>
  <si>
    <t>Сети связи</t>
  </si>
  <si>
    <t>ж/д№18 пл. 16522 кв.м.</t>
  </si>
  <si>
    <t>ж/д №19 пл. 6800 кв. м.</t>
  </si>
  <si>
    <t>ж/д №20 пл. 3740 кв.м.</t>
  </si>
  <si>
    <t>ж/д№21 пл. 16352 кв.м.</t>
  </si>
  <si>
    <t>ж/д №22 пл. 3700 кв.м.</t>
  </si>
  <si>
    <t>ж/д №23 пл. 18323 кв.м.</t>
  </si>
  <si>
    <t>ж/д №24 пл. 3858 кв.м.</t>
  </si>
  <si>
    <t>ж/д№25 пл. 23575 кв.м.</t>
  </si>
  <si>
    <t>ж/д №22 пл. 4012 кв.м.</t>
  </si>
  <si>
    <t>ж/д №37 пл. 4061 кв.м.</t>
  </si>
  <si>
    <t>ж/д № 2 пл. 4320 кв.м.</t>
  </si>
  <si>
    <t>ж/д № 3 пл. 4320 кв.м.</t>
  </si>
  <si>
    <t>ж/д № 4 пл. 3705 кв.м.</t>
  </si>
  <si>
    <t>ж/д №5 пл. 3500 кв.м.</t>
  </si>
  <si>
    <t>ж/д № 6 пл. 875 кв.м.</t>
  </si>
  <si>
    <t>ж/д № 7 пл. 3694 кв.м.</t>
  </si>
  <si>
    <t>ж/д № 8 пл. 3694 кв.м.</t>
  </si>
  <si>
    <t>ж/д № 9 пл. 875 кв.м.</t>
  </si>
  <si>
    <t>ж/д № 10 пл. 875 кв.м.</t>
  </si>
  <si>
    <t>ж/д № 11 пл. 875 кв.м.</t>
  </si>
  <si>
    <t>ж/д № 12 пл. 875 кв.м.</t>
  </si>
  <si>
    <t>ж/д № 13 пл. 875 кв.м.</t>
  </si>
  <si>
    <t>ж/д № 14 пл. 875 кв.м.</t>
  </si>
  <si>
    <t>Общежития пл. 4004 кв.м.</t>
  </si>
  <si>
    <t>Общежития пл. 9426 кв.м.</t>
  </si>
  <si>
    <t>ТЭО</t>
  </si>
  <si>
    <t>МКР-15</t>
  </si>
  <si>
    <t>МКР-16</t>
  </si>
  <si>
    <t>МКР-21</t>
  </si>
  <si>
    <t>МКР-22</t>
  </si>
  <si>
    <t>МКР-20</t>
  </si>
  <si>
    <t>Стоимость объекта, тыс. руб.</t>
  </si>
  <si>
    <t>Освоено средств, тыс. руб.</t>
  </si>
  <si>
    <t>ед. изм</t>
  </si>
  <si>
    <t>Итого МКР 15</t>
  </si>
  <si>
    <t>Итого МКР 16</t>
  </si>
  <si>
    <t>Итого МКР 21</t>
  </si>
  <si>
    <t>кВт</t>
  </si>
  <si>
    <t>ном.</t>
  </si>
  <si>
    <t>л/сек</t>
  </si>
  <si>
    <t>коэф. ввода</t>
  </si>
  <si>
    <t>Необходимо освоить, тыс. руб.</t>
  </si>
  <si>
    <t>Ливневая канализация</t>
  </si>
  <si>
    <t>20 МКР</t>
  </si>
  <si>
    <t>21 МКР</t>
  </si>
  <si>
    <t>22 МКР</t>
  </si>
  <si>
    <t>Переходящий остаток</t>
  </si>
  <si>
    <t>Перспективные нагрузки</t>
  </si>
  <si>
    <t>кв. м</t>
  </si>
  <si>
    <t>Объем финансирования, необходимый                                           на 2006-2010 г.г.</t>
  </si>
  <si>
    <t>Ввод мощностей, планируемый на 2006-2010 г.г.</t>
  </si>
  <si>
    <t>Освоение за 2006-2010 г,г,</t>
  </si>
  <si>
    <t>Нагрузка всего:</t>
  </si>
  <si>
    <t>Приложение №1</t>
  </si>
  <si>
    <t>Адресная подпрограмма строительства сетей и объектов коммунальной инфраструктуры</t>
  </si>
  <si>
    <t>Итого МКР 15,16,20,22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</si>
</sst>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0.00000"/>
    <numFmt numFmtId="179" formatCode="0.0000"/>
    <numFmt numFmtId="180" formatCode="0.000"/>
    <numFmt numFmtId="181" formatCode="[$$-C09]#,##0.00"/>
    <numFmt numFmtId="182" formatCode="_(* #,##0_);_(* \(#,##0\);_(* &quot;-&quot;??_);_(@_)"/>
    <numFmt numFmtId="183" formatCode="_(* #,##0.00_);_(* \(#,##0.00\);_(* &quot;-&quot;??_);_(@_)"/>
    <numFmt numFmtId="184" formatCode="_-* #,##0_р_._-;\-* #,##0_р_._-;_-* &quot;-&quot;??_р_._-;_-@_-"/>
    <numFmt numFmtId="185" formatCode="_-[$$-C09]* #,##0.00_-;\-[$$-C09]* #,##0.00_-;_-[$$-C09]* &quot;-&quot;??_-;_-@_-"/>
    <numFmt numFmtId="186" formatCode="#,##0&quot;р.&quot;"/>
    <numFmt numFmtId="187" formatCode="_-[$$-C09]* #,##0_-;\-[$$-C09]* #,##0_-;_-[$$-C09]* &quot;-&quot;??_-;_-@_-"/>
    <numFmt numFmtId="188" formatCode="#,##0.000"/>
    <numFmt numFmtId="189" formatCode="0.0000000"/>
    <numFmt numFmtId="190" formatCode="0.000000"/>
    <numFmt numFmtId="191" formatCode="_-* #,##0.0_р_._-;\-* #,##0.0_р_._-;_-* &quot;-&quot;??_р_._-;_-@_-"/>
    <numFmt numFmtId="192" formatCode="_(* #,##0.0_);_(* \(#,##0.0\);_(* &quot;-&quot;??_);_(@_)"/>
    <numFmt numFmtId="193" formatCode="#,##0.0"/>
    <numFmt numFmtId="194" formatCode="0.0E+00"/>
    <numFmt numFmtId="195" formatCode="0E+00"/>
    <numFmt numFmtId="196" formatCode="0.000%"/>
    <numFmt numFmtId="197" formatCode="0.00000000"/>
    <numFmt numFmtId="198" formatCode="0.0000000000"/>
    <numFmt numFmtId="199" formatCode="0.00000000000"/>
    <numFmt numFmtId="200" formatCode="0.000000000"/>
    <numFmt numFmtId="201" formatCode="_-* #,##0.00000_р_._-;\-* #,##0.00000_р_._-;_-* &quot;-&quot;?????_р_._-;_-@_-"/>
    <numFmt numFmtId="202" formatCode="_-* #,##0.000_р_._-;\-* #,##0.000_р_._-;_-* &quot;-&quot;??_р_._-;_-@_-"/>
    <numFmt numFmtId="203" formatCode="mmm/yyyy"/>
    <numFmt numFmtId="204" formatCode="#,##0.0000"/>
    <numFmt numFmtId="205" formatCode="mmmm"/>
    <numFmt numFmtId="206" formatCode="d\ mmmm\,\ yyyy"/>
    <numFmt numFmtId="207" formatCode="#,##0.00_р_."/>
    <numFmt numFmtId="208" formatCode="dd/mm/yy"/>
    <numFmt numFmtId="209" formatCode="d\-mmm\-yyyy"/>
    <numFmt numFmtId="210" formatCode="[$$-409]#,##0"/>
    <numFmt numFmtId="211" formatCode="#,##0.00&quot;р.&quot;"/>
    <numFmt numFmtId="212" formatCode="#,##0.00;[Red]\(#,##0.00\)"/>
    <numFmt numFmtId="213" formatCode="_-* #,##0.0000_р_._-;\-* #,##0.0000_р_._-;_-* &quot;-&quot;??_р_._-;_-@_-"/>
    <numFmt numFmtId="214" formatCode="_-* #,##0.00000_р_._-;\-* #,##0.00000_р_._-;_-* &quot;-&quot;??_р_._-;_-@_-"/>
    <numFmt numFmtId="215" formatCode="_-* #,##0.0_р_._-;\-* #,##0.0_р_._-;_-* &quot;-&quot;?_р_._-;_-@_-"/>
    <numFmt numFmtId="216" formatCode="_-* #,##0.000000_р_._-;\-* #,##0.000000_р_._-;_-* &quot;-&quot;??????_р_._-;_-@_-"/>
    <numFmt numFmtId="217" formatCode="_(* #,##0.000_);_(* \(#,##0.000\);_(* &quot;-&quot;??_);_(@_)"/>
    <numFmt numFmtId="218" formatCode="_(* #,##0.0000_);_(* \(#,##0.0000\);_(* &quot;-&quot;??_);_(@_)"/>
    <numFmt numFmtId="219" formatCode="_(* #,##0.00000_);_(* \(#,##0.00000\);_(* &quot;-&quot;??_);_(@_)"/>
    <numFmt numFmtId="220" formatCode="_(* #,##0.000000_);_(* \(#,##0.000000\);_(* &quot;-&quot;??_);_(@_)"/>
    <numFmt numFmtId="221" formatCode="_-* #,##0.0000_р_._-;\-* #,##0.0000_р_._-;_-* &quot;-&quot;????_р_._-;_-@_-"/>
    <numFmt numFmtId="222" formatCode="#,##0.0_ ;\-#,##0.0\ "/>
    <numFmt numFmtId="223" formatCode="#,##0_ ;\-#,##0\ "/>
    <numFmt numFmtId="224" formatCode="_-* #,##0.0000000_р_._-;\-* #,##0.0000000_р_._-;_-* &quot;-&quot;???????_р_._-;_-@_-"/>
    <numFmt numFmtId="225" formatCode="0.000000%"/>
    <numFmt numFmtId="226" formatCode="0.0000%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 applyProtection="1">
      <alignment wrapText="1"/>
      <protection locked="0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left" vertical="center" wrapText="1" indent="1"/>
    </xf>
    <xf numFmtId="3" fontId="4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 horizontal="left" vertical="center" wrapText="1" indent="1"/>
    </xf>
    <xf numFmtId="3" fontId="4" fillId="0" borderId="3" xfId="0" applyNumberFormat="1" applyFont="1" applyBorder="1" applyAlignment="1">
      <alignment/>
    </xf>
    <xf numFmtId="0" fontId="5" fillId="0" borderId="4" xfId="0" applyFont="1" applyBorder="1" applyAlignment="1">
      <alignment vertical="center" wrapText="1"/>
    </xf>
    <xf numFmtId="3" fontId="4" fillId="0" borderId="4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5" fillId="0" borderId="7" xfId="0" applyFont="1" applyBorder="1" applyAlignment="1">
      <alignment horizontal="left" vertical="center" wrapText="1" indent="1"/>
    </xf>
    <xf numFmtId="3" fontId="4" fillId="0" borderId="7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 horizontal="left" vertical="center" wrapText="1" indent="1"/>
    </xf>
    <xf numFmtId="3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193" fontId="4" fillId="0" borderId="14" xfId="0" applyNumberFormat="1" applyFont="1" applyBorder="1" applyAlignment="1">
      <alignment/>
    </xf>
    <xf numFmtId="193" fontId="4" fillId="0" borderId="1" xfId="0" applyNumberFormat="1" applyFont="1" applyBorder="1" applyAlignment="1">
      <alignment/>
    </xf>
    <xf numFmtId="193" fontId="4" fillId="0" borderId="9" xfId="0" applyNumberFormat="1" applyFont="1" applyBorder="1" applyAlignment="1">
      <alignment/>
    </xf>
    <xf numFmtId="193" fontId="4" fillId="0" borderId="10" xfId="0" applyNumberFormat="1" applyFont="1" applyBorder="1" applyAlignment="1">
      <alignment/>
    </xf>
    <xf numFmtId="193" fontId="4" fillId="0" borderId="11" xfId="0" applyNumberFormat="1" applyFont="1" applyBorder="1" applyAlignment="1">
      <alignment/>
    </xf>
    <xf numFmtId="193" fontId="4" fillId="0" borderId="12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0" fontId="4" fillId="0" borderId="17" xfId="0" applyFont="1" applyBorder="1" applyAlignment="1">
      <alignment/>
    </xf>
    <xf numFmtId="1" fontId="4" fillId="0" borderId="17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172" fontId="4" fillId="0" borderId="17" xfId="0" applyNumberFormat="1" applyFont="1" applyBorder="1" applyAlignment="1">
      <alignment/>
    </xf>
    <xf numFmtId="0" fontId="0" fillId="2" borderId="1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/>
    </xf>
    <xf numFmtId="2" fontId="4" fillId="2" borderId="17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4" fillId="2" borderId="1" xfId="0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1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172" fontId="4" fillId="0" borderId="21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0" fontId="4" fillId="0" borderId="0" xfId="0" applyFont="1" applyAlignment="1">
      <alignment horizontal="center"/>
    </xf>
    <xf numFmtId="1" fontId="4" fillId="0" borderId="22" xfId="0" applyNumberFormat="1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8" xfId="0" applyFont="1" applyBorder="1" applyAlignment="1">
      <alignment/>
    </xf>
    <xf numFmtId="172" fontId="4" fillId="0" borderId="18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2" fontId="4" fillId="2" borderId="27" xfId="0" applyNumberFormat="1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0" fillId="2" borderId="3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vertical="top" wrapText="1"/>
    </xf>
    <xf numFmtId="0" fontId="3" fillId="2" borderId="28" xfId="0" applyFont="1" applyFill="1" applyBorder="1" applyAlignment="1">
      <alignment vertical="top" wrapText="1"/>
    </xf>
    <xf numFmtId="2" fontId="4" fillId="2" borderId="29" xfId="0" applyNumberFormat="1" applyFont="1" applyFill="1" applyBorder="1" applyAlignment="1">
      <alignment/>
    </xf>
    <xf numFmtId="2" fontId="4" fillId="2" borderId="3" xfId="0" applyNumberFormat="1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25" xfId="0" applyFont="1" applyFill="1" applyBorder="1" applyAlignment="1">
      <alignment/>
    </xf>
    <xf numFmtId="2" fontId="4" fillId="2" borderId="30" xfId="0" applyNumberFormat="1" applyFont="1" applyFill="1" applyBorder="1" applyAlignment="1">
      <alignment/>
    </xf>
    <xf numFmtId="2" fontId="4" fillId="2" borderId="28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4" fillId="0" borderId="31" xfId="0" applyFont="1" applyBorder="1" applyAlignment="1">
      <alignment horizontal="center" vertical="top" wrapText="1"/>
    </xf>
    <xf numFmtId="0" fontId="3" fillId="2" borderId="29" xfId="0" applyFont="1" applyFill="1" applyBorder="1" applyAlignment="1">
      <alignment vertical="top" wrapText="1"/>
    </xf>
    <xf numFmtId="0" fontId="4" fillId="2" borderId="2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2" borderId="25" xfId="0" applyFont="1" applyFill="1" applyBorder="1" applyAlignment="1">
      <alignment vertical="top" wrapText="1"/>
    </xf>
    <xf numFmtId="0" fontId="4" fillId="0" borderId="32" xfId="0" applyFont="1" applyBorder="1" applyAlignment="1">
      <alignment/>
    </xf>
    <xf numFmtId="0" fontId="4" fillId="0" borderId="18" xfId="0" applyFont="1" applyBorder="1" applyAlignment="1">
      <alignment horizontal="right"/>
    </xf>
    <xf numFmtId="193" fontId="4" fillId="0" borderId="6" xfId="0" applyNumberFormat="1" applyFont="1" applyBorder="1" applyAlignment="1">
      <alignment/>
    </xf>
    <xf numFmtId="193" fontId="4" fillId="0" borderId="17" xfId="0" applyNumberFormat="1" applyFont="1" applyBorder="1" applyAlignment="1">
      <alignment/>
    </xf>
    <xf numFmtId="193" fontId="4" fillId="0" borderId="19" xfId="0" applyNumberFormat="1" applyFont="1" applyBorder="1" applyAlignment="1">
      <alignment/>
    </xf>
    <xf numFmtId="193" fontId="4" fillId="2" borderId="14" xfId="0" applyNumberFormat="1" applyFont="1" applyFill="1" applyBorder="1" applyAlignment="1">
      <alignment/>
    </xf>
    <xf numFmtId="193" fontId="4" fillId="2" borderId="1" xfId="0" applyNumberFormat="1" applyFont="1" applyFill="1" applyBorder="1" applyAlignment="1">
      <alignment/>
    </xf>
    <xf numFmtId="193" fontId="4" fillId="2" borderId="6" xfId="0" applyNumberFormat="1" applyFont="1" applyFill="1" applyBorder="1" applyAlignment="1">
      <alignment/>
    </xf>
    <xf numFmtId="193" fontId="4" fillId="2" borderId="17" xfId="0" applyNumberFormat="1" applyFont="1" applyFill="1" applyBorder="1" applyAlignment="1">
      <alignment/>
    </xf>
    <xf numFmtId="193" fontId="4" fillId="2" borderId="19" xfId="0" applyNumberFormat="1" applyFont="1" applyFill="1" applyBorder="1" applyAlignment="1">
      <alignment/>
    </xf>
    <xf numFmtId="193" fontId="4" fillId="2" borderId="9" xfId="0" applyNumberFormat="1" applyFont="1" applyFill="1" applyBorder="1" applyAlignment="1">
      <alignment/>
    </xf>
    <xf numFmtId="193" fontId="4" fillId="0" borderId="33" xfId="0" applyNumberFormat="1" applyFont="1" applyBorder="1" applyAlignment="1">
      <alignment/>
    </xf>
    <xf numFmtId="193" fontId="4" fillId="0" borderId="2" xfId="0" applyNumberFormat="1" applyFont="1" applyBorder="1" applyAlignment="1">
      <alignment/>
    </xf>
    <xf numFmtId="193" fontId="4" fillId="0" borderId="32" xfId="0" applyNumberFormat="1" applyFont="1" applyBorder="1" applyAlignment="1">
      <alignment/>
    </xf>
    <xf numFmtId="193" fontId="4" fillId="0" borderId="22" xfId="0" applyNumberFormat="1" applyFont="1" applyBorder="1" applyAlignment="1">
      <alignment/>
    </xf>
    <xf numFmtId="193" fontId="4" fillId="0" borderId="34" xfId="0" applyNumberFormat="1" applyFont="1" applyBorder="1" applyAlignment="1">
      <alignment/>
    </xf>
    <xf numFmtId="193" fontId="4" fillId="0" borderId="35" xfId="0" applyNumberFormat="1" applyFont="1" applyBorder="1" applyAlignment="1">
      <alignment/>
    </xf>
    <xf numFmtId="193" fontId="4" fillId="0" borderId="36" xfId="0" applyNumberFormat="1" applyFont="1" applyBorder="1" applyAlignment="1">
      <alignment/>
    </xf>
    <xf numFmtId="193" fontId="4" fillId="0" borderId="4" xfId="0" applyNumberFormat="1" applyFont="1" applyBorder="1" applyAlignment="1">
      <alignment/>
    </xf>
    <xf numFmtId="193" fontId="4" fillId="0" borderId="5" xfId="0" applyNumberFormat="1" applyFont="1" applyBorder="1" applyAlignment="1">
      <alignment/>
    </xf>
    <xf numFmtId="193" fontId="4" fillId="0" borderId="37" xfId="0" applyNumberFormat="1" applyFont="1" applyBorder="1" applyAlignment="1">
      <alignment/>
    </xf>
    <xf numFmtId="193" fontId="4" fillId="0" borderId="38" xfId="0" applyNumberFormat="1" applyFont="1" applyBorder="1" applyAlignment="1">
      <alignment/>
    </xf>
    <xf numFmtId="193" fontId="4" fillId="0" borderId="39" xfId="0" applyNumberFormat="1" applyFont="1" applyBorder="1" applyAlignment="1">
      <alignment/>
    </xf>
    <xf numFmtId="193" fontId="4" fillId="0" borderId="7" xfId="0" applyNumberFormat="1" applyFont="1" applyBorder="1" applyAlignment="1">
      <alignment/>
    </xf>
    <xf numFmtId="193" fontId="4" fillId="0" borderId="8" xfId="0" applyNumberFormat="1" applyFont="1" applyBorder="1" applyAlignment="1">
      <alignment/>
    </xf>
    <xf numFmtId="193" fontId="4" fillId="0" borderId="40" xfId="0" applyNumberFormat="1" applyFont="1" applyBorder="1" applyAlignment="1">
      <alignment/>
    </xf>
    <xf numFmtId="193" fontId="4" fillId="0" borderId="41" xfId="0" applyNumberFormat="1" applyFont="1" applyBorder="1" applyAlignment="1">
      <alignment/>
    </xf>
    <xf numFmtId="193" fontId="4" fillId="0" borderId="13" xfId="0" applyNumberFormat="1" applyFont="1" applyBorder="1" applyAlignment="1">
      <alignment/>
    </xf>
    <xf numFmtId="193" fontId="4" fillId="0" borderId="42" xfId="0" applyNumberFormat="1" applyFont="1" applyBorder="1" applyAlignment="1">
      <alignment/>
    </xf>
    <xf numFmtId="193" fontId="4" fillId="0" borderId="29" xfId="0" applyNumberFormat="1" applyFont="1" applyBorder="1" applyAlignment="1">
      <alignment/>
    </xf>
    <xf numFmtId="193" fontId="4" fillId="0" borderId="15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193" fontId="4" fillId="0" borderId="16" xfId="0" applyNumberFormat="1" applyFont="1" applyBorder="1" applyAlignment="1">
      <alignment/>
    </xf>
    <xf numFmtId="193" fontId="4" fillId="0" borderId="43" xfId="0" applyNumberFormat="1" applyFont="1" applyBorder="1" applyAlignment="1">
      <alignment/>
    </xf>
    <xf numFmtId="193" fontId="4" fillId="0" borderId="44" xfId="0" applyNumberFormat="1" applyFont="1" applyBorder="1" applyAlignment="1">
      <alignment/>
    </xf>
    <xf numFmtId="193" fontId="4" fillId="0" borderId="45" xfId="0" applyNumberFormat="1" applyFont="1" applyBorder="1" applyAlignment="1">
      <alignment/>
    </xf>
    <xf numFmtId="193" fontId="4" fillId="0" borderId="46" xfId="0" applyNumberFormat="1" applyFont="1" applyBorder="1" applyAlignment="1">
      <alignment/>
    </xf>
    <xf numFmtId="193" fontId="4" fillId="0" borderId="47" xfId="0" applyNumberFormat="1" applyFont="1" applyBorder="1" applyAlignment="1">
      <alignment/>
    </xf>
    <xf numFmtId="193" fontId="4" fillId="0" borderId="14" xfId="0" applyNumberFormat="1" applyFont="1" applyFill="1" applyBorder="1" applyAlignment="1">
      <alignment/>
    </xf>
    <xf numFmtId="193" fontId="4" fillId="0" borderId="39" xfId="0" applyNumberFormat="1" applyFont="1" applyFill="1" applyBorder="1" applyAlignment="1">
      <alignment/>
    </xf>
    <xf numFmtId="193" fontId="4" fillId="0" borderId="9" xfId="0" applyNumberFormat="1" applyFont="1" applyFill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93" fontId="4" fillId="0" borderId="44" xfId="0" applyNumberFormat="1" applyFont="1" applyBorder="1" applyAlignment="1">
      <alignment horizontal="center"/>
    </xf>
    <xf numFmtId="193" fontId="4" fillId="0" borderId="20" xfId="0" applyNumberFormat="1" applyFont="1" applyBorder="1" applyAlignment="1">
      <alignment horizontal="center"/>
    </xf>
    <xf numFmtId="193" fontId="4" fillId="0" borderId="51" xfId="0" applyNumberFormat="1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23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3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3" fillId="0" borderId="5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4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4"/>
  <sheetViews>
    <sheetView tabSelected="1" workbookViewId="0" topLeftCell="A1">
      <pane xSplit="5" ySplit="1" topLeftCell="F186" activePane="bottomRight" state="frozen"/>
      <selection pane="topLeft" activeCell="A1" sqref="A1"/>
      <selection pane="topRight" activeCell="F1" sqref="F1"/>
      <selection pane="bottomLeft" activeCell="A2" sqref="A2"/>
      <selection pane="bottomRight" activeCell="F2" sqref="F2"/>
    </sheetView>
  </sheetViews>
  <sheetFormatPr defaultColWidth="9.00390625" defaultRowHeight="12.75" outlineLevelRow="1" outlineLevelCol="1"/>
  <cols>
    <col min="1" max="1" width="4.50390625" style="2" bestFit="1" customWidth="1"/>
    <col min="2" max="2" width="30.50390625" style="2" customWidth="1"/>
    <col min="3" max="3" width="12.00390625" style="2" hidden="1" customWidth="1" outlineLevel="1"/>
    <col min="4" max="5" width="12.875" style="2" hidden="1" customWidth="1" outlineLevel="1"/>
    <col min="6" max="6" width="11.50390625" style="2" bestFit="1" customWidth="1" collapsed="1"/>
    <col min="7" max="9" width="11.50390625" style="2" bestFit="1" customWidth="1"/>
    <col min="10" max="10" width="11.875" style="2" bestFit="1" customWidth="1"/>
    <col min="11" max="11" width="11.50390625" style="2" hidden="1" customWidth="1" outlineLevel="1"/>
    <col min="12" max="12" width="11.50390625" style="2" customWidth="1" collapsed="1"/>
    <col min="13" max="15" width="11.50390625" style="2" bestFit="1" customWidth="1"/>
    <col min="16" max="16" width="11.50390625" style="2" customWidth="1"/>
    <col min="17" max="17" width="11.50390625" style="2" bestFit="1" customWidth="1"/>
    <col min="18" max="18" width="10.375" style="2" customWidth="1"/>
    <col min="19" max="19" width="6.875" style="2" hidden="1" customWidth="1"/>
    <col min="20" max="20" width="11.50390625" style="2" hidden="1" customWidth="1" outlineLevel="1"/>
    <col min="21" max="21" width="12.625" style="62" customWidth="1" collapsed="1"/>
    <col min="22" max="16384" width="9.125" style="2" customWidth="1"/>
  </cols>
  <sheetData>
    <row r="1" spans="1:21" ht="15">
      <c r="A1" s="149" t="s">
        <v>59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2" spans="17:21" ht="15" thickBot="1">
      <c r="Q2" s="97"/>
      <c r="R2" s="97"/>
      <c r="S2" s="97"/>
      <c r="T2" s="97"/>
      <c r="U2" s="97" t="s">
        <v>58</v>
      </c>
    </row>
    <row r="3" spans="1:21" ht="39" customHeight="1" thickBot="1">
      <c r="A3" s="68"/>
      <c r="B3" s="69"/>
      <c r="C3" s="71"/>
      <c r="D3" s="71"/>
      <c r="E3" s="71"/>
      <c r="F3" s="150" t="s">
        <v>54</v>
      </c>
      <c r="G3" s="151"/>
      <c r="H3" s="151"/>
      <c r="I3" s="151"/>
      <c r="J3" s="151"/>
      <c r="K3" s="72"/>
      <c r="L3" s="155" t="s">
        <v>56</v>
      </c>
      <c r="M3" s="152" t="s">
        <v>55</v>
      </c>
      <c r="N3" s="153"/>
      <c r="O3" s="153"/>
      <c r="P3" s="153"/>
      <c r="Q3" s="154"/>
      <c r="R3" s="157"/>
      <c r="S3" s="158"/>
      <c r="T3" s="158"/>
      <c r="U3" s="159"/>
    </row>
    <row r="4" spans="1:21" ht="42" thickBot="1">
      <c r="A4" s="84"/>
      <c r="B4" s="85" t="s">
        <v>31</v>
      </c>
      <c r="C4" s="86" t="s">
        <v>36</v>
      </c>
      <c r="D4" s="86" t="s">
        <v>37</v>
      </c>
      <c r="E4" s="87" t="s">
        <v>46</v>
      </c>
      <c r="F4" s="26">
        <v>2006</v>
      </c>
      <c r="G4" s="29">
        <v>2007</v>
      </c>
      <c r="H4" s="29">
        <v>2008</v>
      </c>
      <c r="I4" s="29">
        <v>2009</v>
      </c>
      <c r="J4" s="31">
        <v>2010</v>
      </c>
      <c r="K4" s="87" t="s">
        <v>51</v>
      </c>
      <c r="L4" s="156"/>
      <c r="M4" s="26">
        <v>2006</v>
      </c>
      <c r="N4" s="29">
        <v>2007</v>
      </c>
      <c r="O4" s="29">
        <v>2008</v>
      </c>
      <c r="P4" s="29">
        <v>2009</v>
      </c>
      <c r="Q4" s="30">
        <v>2010</v>
      </c>
      <c r="R4" s="140" t="s">
        <v>57</v>
      </c>
      <c r="S4" s="141"/>
      <c r="T4" s="88" t="s">
        <v>52</v>
      </c>
      <c r="U4" s="89" t="s">
        <v>38</v>
      </c>
    </row>
    <row r="5" spans="1:21" s="52" customFormat="1" ht="15" hidden="1" outlineLevel="1">
      <c r="A5" s="74"/>
      <c r="B5" s="75" t="s">
        <v>45</v>
      </c>
      <c r="C5" s="76"/>
      <c r="D5" s="76"/>
      <c r="E5" s="77"/>
      <c r="F5" s="78">
        <v>0</v>
      </c>
      <c r="G5" s="79">
        <v>0.4645003565243965</v>
      </c>
      <c r="H5" s="79">
        <v>0.5354996434756035</v>
      </c>
      <c r="I5" s="80">
        <v>0</v>
      </c>
      <c r="J5" s="81">
        <v>0</v>
      </c>
      <c r="K5" s="82">
        <f>1-SUM(F5:J5)</f>
        <v>0</v>
      </c>
      <c r="L5" s="73"/>
      <c r="M5" s="78">
        <f>F5</f>
        <v>0</v>
      </c>
      <c r="N5" s="79">
        <f>G5</f>
        <v>0.4645003565243965</v>
      </c>
      <c r="O5" s="79">
        <f>H5</f>
        <v>0.5354996434756035</v>
      </c>
      <c r="P5" s="79">
        <f>I5</f>
        <v>0</v>
      </c>
      <c r="Q5" s="83">
        <f>J5</f>
        <v>0</v>
      </c>
      <c r="R5" s="90"/>
      <c r="S5" s="95"/>
      <c r="T5" s="82">
        <f>1-SUM(M5:Q5)</f>
        <v>0</v>
      </c>
      <c r="U5" s="91"/>
    </row>
    <row r="6" spans="1:21" ht="15" collapsed="1">
      <c r="A6" s="137">
        <v>1</v>
      </c>
      <c r="B6" s="4" t="s">
        <v>0</v>
      </c>
      <c r="C6" s="5">
        <v>12937</v>
      </c>
      <c r="D6" s="5">
        <v>3120</v>
      </c>
      <c r="E6" s="5">
        <f>C6-D6</f>
        <v>9817</v>
      </c>
      <c r="F6" s="32"/>
      <c r="G6" s="6"/>
      <c r="H6" s="6"/>
      <c r="I6" s="6"/>
      <c r="J6" s="21"/>
      <c r="K6" s="43"/>
      <c r="L6" s="47">
        <f>E6-K6</f>
        <v>9817</v>
      </c>
      <c r="M6" s="32"/>
      <c r="N6" s="6"/>
      <c r="O6" s="6"/>
      <c r="P6" s="6"/>
      <c r="Q6" s="25"/>
      <c r="R6" s="32"/>
      <c r="S6" s="21"/>
      <c r="T6" s="43"/>
      <c r="U6" s="55"/>
    </row>
    <row r="7" spans="1:21" ht="15">
      <c r="A7" s="138"/>
      <c r="B7" s="11" t="s">
        <v>1</v>
      </c>
      <c r="C7" s="5">
        <v>1565.377</v>
      </c>
      <c r="D7" s="5">
        <v>377.52</v>
      </c>
      <c r="E7" s="5">
        <f>C7-D7</f>
        <v>1187.857</v>
      </c>
      <c r="F7" s="36">
        <f>E7*F5</f>
        <v>0</v>
      </c>
      <c r="G7" s="37">
        <f>E7*G5</f>
        <v>551.76</v>
      </c>
      <c r="H7" s="37">
        <f>E7*H5</f>
        <v>636.097</v>
      </c>
      <c r="I7" s="37">
        <f>E7*I5</f>
        <v>0</v>
      </c>
      <c r="J7" s="98">
        <f>E7*J5</f>
        <v>0</v>
      </c>
      <c r="K7" s="99">
        <f>E7*K5</f>
        <v>0</v>
      </c>
      <c r="L7" s="100">
        <f>E7-K7</f>
        <v>1187.857</v>
      </c>
      <c r="M7" s="36">
        <f>$C$7*M5</f>
        <v>0</v>
      </c>
      <c r="N7" s="37">
        <f>$R$7*N5</f>
        <v>133.7761026790262</v>
      </c>
      <c r="O7" s="37">
        <f>$R$7*O5</f>
        <v>154.2238973209738</v>
      </c>
      <c r="P7" s="37">
        <f>$C$7*P5</f>
        <v>0</v>
      </c>
      <c r="Q7" s="38">
        <f>$C$7*Q5</f>
        <v>0</v>
      </c>
      <c r="R7" s="36">
        <v>288</v>
      </c>
      <c r="S7" s="21"/>
      <c r="T7" s="44">
        <f>R7*T5</f>
        <v>0</v>
      </c>
      <c r="U7" s="55" t="s">
        <v>42</v>
      </c>
    </row>
    <row r="8" spans="1:21" ht="15">
      <c r="A8" s="138"/>
      <c r="B8" s="11" t="s">
        <v>2</v>
      </c>
      <c r="C8" s="5">
        <v>7231.783</v>
      </c>
      <c r="D8" s="5">
        <v>1744.08</v>
      </c>
      <c r="E8" s="5">
        <f>C8-D8</f>
        <v>5487.703</v>
      </c>
      <c r="F8" s="36">
        <f>E8*F5</f>
        <v>0</v>
      </c>
      <c r="G8" s="37">
        <f>E8*G5</f>
        <v>2549.0400000000004</v>
      </c>
      <c r="H8" s="37">
        <f>E8*H5</f>
        <v>2938.663</v>
      </c>
      <c r="I8" s="37">
        <f>E8*I5</f>
        <v>0</v>
      </c>
      <c r="J8" s="98">
        <f>E8*J5</f>
        <v>0</v>
      </c>
      <c r="K8" s="99">
        <f>E8*K5</f>
        <v>0</v>
      </c>
      <c r="L8" s="100">
        <f>E8-K8</f>
        <v>5487.703</v>
      </c>
      <c r="M8" s="36">
        <f>$C$8*M5</f>
        <v>0</v>
      </c>
      <c r="N8" s="37">
        <f>$R$8*N5</f>
        <v>372.9937862890904</v>
      </c>
      <c r="O8" s="37">
        <f>$R$8*O5</f>
        <v>430.0062137109096</v>
      </c>
      <c r="P8" s="37">
        <f>$C$8*P5</f>
        <v>0</v>
      </c>
      <c r="Q8" s="38">
        <f>$C$8*Q5</f>
        <v>0</v>
      </c>
      <c r="R8" s="36">
        <v>803</v>
      </c>
      <c r="S8" s="21"/>
      <c r="T8" s="44">
        <f>R8*T5</f>
        <v>0</v>
      </c>
      <c r="U8" s="55" t="s">
        <v>42</v>
      </c>
    </row>
    <row r="9" spans="1:21" ht="15">
      <c r="A9" s="139"/>
      <c r="B9" s="11" t="s">
        <v>3</v>
      </c>
      <c r="C9" s="5">
        <v>3777.604</v>
      </c>
      <c r="D9" s="5">
        <v>911.04</v>
      </c>
      <c r="E9" s="5">
        <f>C9-D9</f>
        <v>2866.564</v>
      </c>
      <c r="F9" s="36">
        <f>E9*F5</f>
        <v>0</v>
      </c>
      <c r="G9" s="37">
        <f>E9*G5</f>
        <v>1331.52</v>
      </c>
      <c r="H9" s="37">
        <f>E9*H5</f>
        <v>1535.0439999999999</v>
      </c>
      <c r="I9" s="37">
        <f>E9*I5</f>
        <v>0</v>
      </c>
      <c r="J9" s="98">
        <f>E9*J5</f>
        <v>0</v>
      </c>
      <c r="K9" s="99">
        <f>E9*K5</f>
        <v>0</v>
      </c>
      <c r="L9" s="100">
        <f>E9-K9</f>
        <v>2866.564</v>
      </c>
      <c r="M9" s="36">
        <f>$C$9*M5</f>
        <v>0</v>
      </c>
      <c r="N9" s="37">
        <v>1.5</v>
      </c>
      <c r="O9" s="37">
        <v>1.7</v>
      </c>
      <c r="P9" s="37">
        <f>$C$9*P5</f>
        <v>0</v>
      </c>
      <c r="Q9" s="38">
        <f>$C$9*Q5</f>
        <v>0</v>
      </c>
      <c r="R9" s="36">
        <f>SUM(M9:Q9)</f>
        <v>3.2</v>
      </c>
      <c r="S9" s="21">
        <v>2</v>
      </c>
      <c r="T9" s="44">
        <f>(R9+S9)*T5</f>
        <v>0</v>
      </c>
      <c r="U9" s="55" t="s">
        <v>44</v>
      </c>
    </row>
    <row r="10" spans="1:21" ht="15" hidden="1" outlineLevel="1">
      <c r="A10" s="3"/>
      <c r="B10" s="11" t="s">
        <v>4</v>
      </c>
      <c r="C10" s="5">
        <v>362.236</v>
      </c>
      <c r="D10" s="5">
        <v>87.36</v>
      </c>
      <c r="E10" s="5">
        <f>C10-D10</f>
        <v>274.876</v>
      </c>
      <c r="F10" s="36">
        <f>E10*F5</f>
        <v>0</v>
      </c>
      <c r="G10" s="37">
        <f>E10*G5</f>
        <v>127.67999999999999</v>
      </c>
      <c r="H10" s="37">
        <f>E10*H5</f>
        <v>147.19599999999997</v>
      </c>
      <c r="I10" s="37">
        <f>E10*I5</f>
        <v>0</v>
      </c>
      <c r="J10" s="98">
        <f>E10*J5</f>
        <v>0</v>
      </c>
      <c r="K10" s="99">
        <f>E10*K5</f>
        <v>0</v>
      </c>
      <c r="L10" s="100">
        <f>E10-K10</f>
        <v>274.876</v>
      </c>
      <c r="M10" s="36">
        <f>$C$10*M5</f>
        <v>0</v>
      </c>
      <c r="N10" s="37">
        <f>$R$10*N5</f>
        <v>68.74605276561068</v>
      </c>
      <c r="O10" s="37">
        <f>$R$10*O5</f>
        <v>79.25394723438932</v>
      </c>
      <c r="P10" s="37">
        <f>$C$10*P5</f>
        <v>0</v>
      </c>
      <c r="Q10" s="38">
        <f>$C$10*Q5</f>
        <v>0</v>
      </c>
      <c r="R10" s="36">
        <v>148</v>
      </c>
      <c r="S10" s="21"/>
      <c r="T10" s="44">
        <f>R10*T5</f>
        <v>0</v>
      </c>
      <c r="U10" s="55" t="s">
        <v>43</v>
      </c>
    </row>
    <row r="11" spans="1:21" s="52" customFormat="1" ht="15" hidden="1" outlineLevel="1">
      <c r="A11" s="53"/>
      <c r="B11" s="49" t="s">
        <v>45</v>
      </c>
      <c r="C11" s="54"/>
      <c r="D11" s="54"/>
      <c r="E11" s="54"/>
      <c r="F11" s="101">
        <v>0</v>
      </c>
      <c r="G11" s="102">
        <v>0.5000234929286285</v>
      </c>
      <c r="H11" s="102">
        <v>0.25001174646431423</v>
      </c>
      <c r="I11" s="102">
        <v>0.24996476060705727</v>
      </c>
      <c r="J11" s="103">
        <v>0</v>
      </c>
      <c r="K11" s="104">
        <f>1-SUM(F11:J11)</f>
        <v>0</v>
      </c>
      <c r="L11" s="105"/>
      <c r="M11" s="101">
        <f>F11</f>
        <v>0</v>
      </c>
      <c r="N11" s="102">
        <f>G11</f>
        <v>0.5000234929286285</v>
      </c>
      <c r="O11" s="102">
        <f>H11</f>
        <v>0.25001174646431423</v>
      </c>
      <c r="P11" s="102">
        <f>I11</f>
        <v>0.24996476060705727</v>
      </c>
      <c r="Q11" s="106">
        <f>J11</f>
        <v>0</v>
      </c>
      <c r="R11" s="101"/>
      <c r="S11" s="50"/>
      <c r="T11" s="51">
        <f>1-SUM(M11:Q11)</f>
        <v>0</v>
      </c>
      <c r="U11" s="92"/>
    </row>
    <row r="12" spans="1:21" ht="15" collapsed="1">
      <c r="A12" s="137">
        <v>2</v>
      </c>
      <c r="B12" s="4" t="s">
        <v>5</v>
      </c>
      <c r="C12" s="5">
        <v>30543</v>
      </c>
      <c r="D12" s="5">
        <v>9260</v>
      </c>
      <c r="E12" s="5">
        <f aca="true" t="shared" si="0" ref="E12:E63">C12-D12</f>
        <v>21283</v>
      </c>
      <c r="F12" s="36"/>
      <c r="G12" s="37"/>
      <c r="H12" s="37"/>
      <c r="I12" s="37"/>
      <c r="J12" s="98"/>
      <c r="K12" s="99"/>
      <c r="L12" s="100">
        <f>E12-K12</f>
        <v>21283</v>
      </c>
      <c r="M12" s="36"/>
      <c r="N12" s="37"/>
      <c r="O12" s="37"/>
      <c r="P12" s="37"/>
      <c r="Q12" s="38"/>
      <c r="R12" s="36"/>
      <c r="S12" s="21"/>
      <c r="T12" s="43"/>
      <c r="U12" s="55"/>
    </row>
    <row r="13" spans="1:21" ht="15">
      <c r="A13" s="138"/>
      <c r="B13" s="11" t="s">
        <v>1</v>
      </c>
      <c r="C13" s="5">
        <v>3695.703</v>
      </c>
      <c r="D13" s="5">
        <v>1120.46</v>
      </c>
      <c r="E13" s="5">
        <f t="shared" si="0"/>
        <v>2575.243</v>
      </c>
      <c r="F13" s="36">
        <f>E13*F11</f>
        <v>0</v>
      </c>
      <c r="G13" s="37">
        <f>E13*G11</f>
        <v>1287.682</v>
      </c>
      <c r="H13" s="37">
        <f>E13*H11</f>
        <v>643.841</v>
      </c>
      <c r="I13" s="37">
        <f>E13*I11</f>
        <v>643.72</v>
      </c>
      <c r="J13" s="98">
        <f>E13*J11</f>
        <v>0</v>
      </c>
      <c r="K13" s="99">
        <f>E13*K11</f>
        <v>0</v>
      </c>
      <c r="L13" s="100">
        <f>E13-K13</f>
        <v>2575.243</v>
      </c>
      <c r="M13" s="36">
        <f>R13*M11</f>
        <v>0</v>
      </c>
      <c r="N13" s="37">
        <f>R13*N11</f>
        <v>291.01367288446176</v>
      </c>
      <c r="O13" s="37">
        <f>R13*O11</f>
        <v>145.50683644223088</v>
      </c>
      <c r="P13" s="37">
        <f>R13*P11</f>
        <v>145.47949067330734</v>
      </c>
      <c r="Q13" s="38">
        <f>R13*Q11</f>
        <v>0</v>
      </c>
      <c r="R13" s="36">
        <v>582</v>
      </c>
      <c r="S13" s="21"/>
      <c r="T13" s="44">
        <f>R13*T11</f>
        <v>0</v>
      </c>
      <c r="U13" s="55" t="s">
        <v>42</v>
      </c>
    </row>
    <row r="14" spans="1:21" ht="15">
      <c r="A14" s="138"/>
      <c r="B14" s="11" t="s">
        <v>2</v>
      </c>
      <c r="C14" s="5">
        <v>17073.537</v>
      </c>
      <c r="D14" s="5">
        <v>5176.34</v>
      </c>
      <c r="E14" s="5">
        <f t="shared" si="0"/>
        <v>11897.197</v>
      </c>
      <c r="F14" s="36">
        <f>E14*F11</f>
        <v>0</v>
      </c>
      <c r="G14" s="37">
        <f>E14*G11</f>
        <v>5948.878</v>
      </c>
      <c r="H14" s="37">
        <f>E14*H11</f>
        <v>2974.439</v>
      </c>
      <c r="I14" s="37">
        <f>E14*I11</f>
        <v>2973.88</v>
      </c>
      <c r="J14" s="98">
        <f>E14*J11</f>
        <v>0</v>
      </c>
      <c r="K14" s="99">
        <f>E14*K11</f>
        <v>0</v>
      </c>
      <c r="L14" s="100">
        <f>E14-K14</f>
        <v>11897.197</v>
      </c>
      <c r="M14" s="36">
        <f>R14*M11</f>
        <v>0</v>
      </c>
      <c r="N14" s="37">
        <f>R14*N11</f>
        <v>1351.3134896396184</v>
      </c>
      <c r="O14" s="37">
        <f>R14*O11</f>
        <v>675.6567448198092</v>
      </c>
      <c r="P14" s="37">
        <f>R14*P11</f>
        <v>675.5297655405723</v>
      </c>
      <c r="Q14" s="38">
        <f>R14*Q11</f>
        <v>0</v>
      </c>
      <c r="R14" s="36">
        <v>2702.5</v>
      </c>
      <c r="S14" s="21"/>
      <c r="T14" s="44">
        <f>R14*T11</f>
        <v>0</v>
      </c>
      <c r="U14" s="55" t="s">
        <v>42</v>
      </c>
    </row>
    <row r="15" spans="1:21" ht="15">
      <c r="A15" s="139"/>
      <c r="B15" s="11" t="s">
        <v>3</v>
      </c>
      <c r="C15" s="5">
        <v>8918.555999999999</v>
      </c>
      <c r="D15" s="5">
        <v>2703.92</v>
      </c>
      <c r="E15" s="5">
        <f t="shared" si="0"/>
        <v>6214.635999999999</v>
      </c>
      <c r="F15" s="36">
        <f>E15*F11</f>
        <v>0</v>
      </c>
      <c r="G15" s="37">
        <f>E15*G11</f>
        <v>3107.463999999999</v>
      </c>
      <c r="H15" s="37">
        <f>E15*H11</f>
        <v>1553.7319999999995</v>
      </c>
      <c r="I15" s="37">
        <f>E15*I11</f>
        <v>1553.4399999999996</v>
      </c>
      <c r="J15" s="98">
        <f>E15*J11</f>
        <v>0</v>
      </c>
      <c r="K15" s="99">
        <f>E15*K11</f>
        <v>0</v>
      </c>
      <c r="L15" s="100">
        <f>E15-K15</f>
        <v>6214.635999999999</v>
      </c>
      <c r="M15" s="36">
        <f>(R15+S15)*M11</f>
        <v>0</v>
      </c>
      <c r="N15" s="37">
        <v>3.6</v>
      </c>
      <c r="O15" s="37">
        <v>1.8</v>
      </c>
      <c r="P15" s="37">
        <v>1.8</v>
      </c>
      <c r="Q15" s="38">
        <f>(R15+S15)*Q11</f>
        <v>0</v>
      </c>
      <c r="R15" s="36">
        <f>N15+O15+P15</f>
        <v>7.2</v>
      </c>
      <c r="S15" s="21">
        <v>4.3</v>
      </c>
      <c r="T15" s="44">
        <f>(R15+S15)*T11</f>
        <v>0</v>
      </c>
      <c r="U15" s="55" t="s">
        <v>44</v>
      </c>
    </row>
    <row r="16" spans="1:21" ht="15" hidden="1" outlineLevel="1">
      <c r="A16" s="3"/>
      <c r="B16" s="11" t="s">
        <v>4</v>
      </c>
      <c r="C16" s="5">
        <v>855.2040000000001</v>
      </c>
      <c r="D16" s="5">
        <v>259.28</v>
      </c>
      <c r="E16" s="5">
        <f t="shared" si="0"/>
        <v>595.9240000000001</v>
      </c>
      <c r="F16" s="36">
        <f>E16*F11</f>
        <v>0</v>
      </c>
      <c r="G16" s="37">
        <f>E16*G11</f>
        <v>297.97600000000006</v>
      </c>
      <c r="H16" s="37">
        <f>E16*H11</f>
        <v>148.98800000000003</v>
      </c>
      <c r="I16" s="37">
        <f>E16*I11</f>
        <v>148.96</v>
      </c>
      <c r="J16" s="98">
        <f>E16*J11</f>
        <v>0</v>
      </c>
      <c r="K16" s="99">
        <f>E16*K11</f>
        <v>0</v>
      </c>
      <c r="L16" s="100">
        <f>E16-K16</f>
        <v>595.9240000000001</v>
      </c>
      <c r="M16" s="36">
        <f>R16*M11</f>
        <v>0</v>
      </c>
      <c r="N16" s="37">
        <f>R16*N11</f>
        <v>146.50688342808814</v>
      </c>
      <c r="O16" s="37">
        <f>R16*O11</f>
        <v>73.25344171404407</v>
      </c>
      <c r="P16" s="37">
        <f>R16*P11</f>
        <v>73.23967485786778</v>
      </c>
      <c r="Q16" s="38">
        <f>R16*Q11</f>
        <v>0</v>
      </c>
      <c r="R16" s="36">
        <v>293</v>
      </c>
      <c r="S16" s="21"/>
      <c r="T16" s="44">
        <f>R16*T11</f>
        <v>0</v>
      </c>
      <c r="U16" s="55" t="s">
        <v>43</v>
      </c>
    </row>
    <row r="17" spans="1:21" s="52" customFormat="1" ht="15" hidden="1" outlineLevel="1">
      <c r="A17" s="53"/>
      <c r="B17" s="49" t="s">
        <v>45</v>
      </c>
      <c r="C17" s="54"/>
      <c r="D17" s="54"/>
      <c r="E17" s="54"/>
      <c r="F17" s="101">
        <v>0</v>
      </c>
      <c r="G17" s="102">
        <v>0.3621464446206714</v>
      </c>
      <c r="H17" s="102">
        <v>0.6378535553793285</v>
      </c>
      <c r="I17" s="102">
        <v>0</v>
      </c>
      <c r="J17" s="103">
        <v>0</v>
      </c>
      <c r="K17" s="104">
        <f>1-SUM(F17:J17)</f>
        <v>0</v>
      </c>
      <c r="L17" s="105"/>
      <c r="M17" s="101">
        <f>F17</f>
        <v>0</v>
      </c>
      <c r="N17" s="102">
        <f>G17</f>
        <v>0.3621464446206714</v>
      </c>
      <c r="O17" s="102">
        <f>H17</f>
        <v>0.6378535553793285</v>
      </c>
      <c r="P17" s="102">
        <f>I17</f>
        <v>0</v>
      </c>
      <c r="Q17" s="106">
        <f>J17</f>
        <v>0</v>
      </c>
      <c r="R17" s="101"/>
      <c r="S17" s="50"/>
      <c r="T17" s="51">
        <f>1-SUM(M17:Q17)</f>
        <v>0</v>
      </c>
      <c r="U17" s="92"/>
    </row>
    <row r="18" spans="1:21" ht="15" collapsed="1">
      <c r="A18" s="137">
        <v>3</v>
      </c>
      <c r="B18" s="4" t="s">
        <v>6</v>
      </c>
      <c r="C18" s="5">
        <v>12559</v>
      </c>
      <c r="D18" s="5">
        <v>1210</v>
      </c>
      <c r="E18" s="5">
        <f t="shared" si="0"/>
        <v>11349</v>
      </c>
      <c r="F18" s="36"/>
      <c r="G18" s="37"/>
      <c r="H18" s="37"/>
      <c r="I18" s="37"/>
      <c r="J18" s="98"/>
      <c r="K18" s="99"/>
      <c r="L18" s="100">
        <f>E18-K18</f>
        <v>11349</v>
      </c>
      <c r="M18" s="36"/>
      <c r="N18" s="37"/>
      <c r="O18" s="37"/>
      <c r="P18" s="37"/>
      <c r="Q18" s="38"/>
      <c r="R18" s="36"/>
      <c r="S18" s="21"/>
      <c r="T18" s="43"/>
      <c r="U18" s="55"/>
    </row>
    <row r="19" spans="1:21" ht="15">
      <c r="A19" s="138"/>
      <c r="B19" s="11" t="s">
        <v>1</v>
      </c>
      <c r="C19" s="5">
        <v>1519.639</v>
      </c>
      <c r="D19" s="5">
        <v>146.41</v>
      </c>
      <c r="E19" s="5">
        <f t="shared" si="0"/>
        <v>1373.2289999999998</v>
      </c>
      <c r="F19" s="36">
        <f>E19*F17</f>
        <v>0</v>
      </c>
      <c r="G19" s="37">
        <f>E19*G17</f>
        <v>497.30999999999995</v>
      </c>
      <c r="H19" s="37">
        <f>E19*H17</f>
        <v>875.9189999999999</v>
      </c>
      <c r="I19" s="37">
        <f>E19*I17</f>
        <v>0</v>
      </c>
      <c r="J19" s="98">
        <f>E19*J17</f>
        <v>0</v>
      </c>
      <c r="K19" s="99">
        <f>E19*K17</f>
        <v>0</v>
      </c>
      <c r="L19" s="100">
        <f>E19-K19</f>
        <v>1373.2289999999998</v>
      </c>
      <c r="M19" s="36">
        <f>R19*M17</f>
        <v>0</v>
      </c>
      <c r="N19" s="37">
        <f>R19*N17</f>
        <v>50.700502246894</v>
      </c>
      <c r="O19" s="37">
        <f>R19*O17</f>
        <v>89.299497753106</v>
      </c>
      <c r="P19" s="37">
        <f>R19*P17</f>
        <v>0</v>
      </c>
      <c r="Q19" s="38">
        <f>R19*Q17</f>
        <v>0</v>
      </c>
      <c r="R19" s="36">
        <v>140</v>
      </c>
      <c r="S19" s="21"/>
      <c r="T19" s="44">
        <f>R19*T17</f>
        <v>0</v>
      </c>
      <c r="U19" s="55" t="s">
        <v>42</v>
      </c>
    </row>
    <row r="20" spans="1:21" ht="15">
      <c r="A20" s="138"/>
      <c r="B20" s="11" t="s">
        <v>2</v>
      </c>
      <c r="C20" s="5">
        <v>7020.481000000001</v>
      </c>
      <c r="D20" s="5">
        <v>676.39</v>
      </c>
      <c r="E20" s="5">
        <f t="shared" si="0"/>
        <v>6344.091</v>
      </c>
      <c r="F20" s="36">
        <f>E20*F17</f>
        <v>0</v>
      </c>
      <c r="G20" s="37">
        <f>E20*G17</f>
        <v>2297.4900000000002</v>
      </c>
      <c r="H20" s="37">
        <f>E20*H17</f>
        <v>4046.601</v>
      </c>
      <c r="I20" s="37">
        <f>E20*I17</f>
        <v>0</v>
      </c>
      <c r="J20" s="98">
        <f>E20*J17</f>
        <v>0</v>
      </c>
      <c r="K20" s="99">
        <f>E20*K17</f>
        <v>0</v>
      </c>
      <c r="L20" s="100">
        <f>E20-K20</f>
        <v>6344.091</v>
      </c>
      <c r="M20" s="36">
        <f>R20*M17</f>
        <v>0</v>
      </c>
      <c r="N20" s="37">
        <f>R20*N17</f>
        <v>295.1493523658472</v>
      </c>
      <c r="O20" s="37">
        <f>R20*O17</f>
        <v>519.8506476341528</v>
      </c>
      <c r="P20" s="37">
        <f>R20*P17</f>
        <v>0</v>
      </c>
      <c r="Q20" s="38">
        <f>R20*Q17</f>
        <v>0</v>
      </c>
      <c r="R20" s="36">
        <v>815</v>
      </c>
      <c r="S20" s="21"/>
      <c r="T20" s="44">
        <f>R20*T17</f>
        <v>0</v>
      </c>
      <c r="U20" s="55" t="s">
        <v>42</v>
      </c>
    </row>
    <row r="21" spans="1:21" ht="15">
      <c r="A21" s="139"/>
      <c r="B21" s="11" t="s">
        <v>3</v>
      </c>
      <c r="C21" s="5">
        <v>3667.2279999999996</v>
      </c>
      <c r="D21" s="5">
        <v>353.32</v>
      </c>
      <c r="E21" s="5">
        <f t="shared" si="0"/>
        <v>3313.9079999999994</v>
      </c>
      <c r="F21" s="36">
        <f>E21*F17</f>
        <v>0</v>
      </c>
      <c r="G21" s="37">
        <f>E21*G17</f>
        <v>1200.1199999999997</v>
      </c>
      <c r="H21" s="37">
        <f>E21*H17</f>
        <v>2113.7879999999996</v>
      </c>
      <c r="I21" s="37">
        <f>E21*I17</f>
        <v>0</v>
      </c>
      <c r="J21" s="98">
        <f>E21*J17</f>
        <v>0</v>
      </c>
      <c r="K21" s="99">
        <f>E21*K17</f>
        <v>0</v>
      </c>
      <c r="L21" s="100">
        <f>E21-K21</f>
        <v>3313.9079999999994</v>
      </c>
      <c r="M21" s="36">
        <f>(R21+S21)*M17</f>
        <v>0</v>
      </c>
      <c r="N21" s="37">
        <v>1.1</v>
      </c>
      <c r="O21" s="37">
        <v>2</v>
      </c>
      <c r="P21" s="37">
        <f>(R21+S21)*P17</f>
        <v>0</v>
      </c>
      <c r="Q21" s="38">
        <f>(R21+S21)*Q17</f>
        <v>0</v>
      </c>
      <c r="R21" s="36">
        <f>N21+O21</f>
        <v>3.1</v>
      </c>
      <c r="S21" s="21">
        <v>1.89</v>
      </c>
      <c r="T21" s="44">
        <f>(R21+S21)*T17</f>
        <v>0</v>
      </c>
      <c r="U21" s="55" t="s">
        <v>44</v>
      </c>
    </row>
    <row r="22" spans="1:21" ht="15" hidden="1" outlineLevel="1">
      <c r="A22" s="3"/>
      <c r="B22" s="11" t="s">
        <v>4</v>
      </c>
      <c r="C22" s="5">
        <v>351.652</v>
      </c>
      <c r="D22" s="5">
        <v>33.88</v>
      </c>
      <c r="E22" s="5">
        <f t="shared" si="0"/>
        <v>317.772</v>
      </c>
      <c r="F22" s="36">
        <f>E22*F17</f>
        <v>0</v>
      </c>
      <c r="G22" s="37">
        <f>E22*G17</f>
        <v>115.08</v>
      </c>
      <c r="H22" s="37">
        <f>E22*H17</f>
        <v>202.69199999999998</v>
      </c>
      <c r="I22" s="37">
        <f>E22*I17</f>
        <v>0</v>
      </c>
      <c r="J22" s="98">
        <f>E22*J17</f>
        <v>0</v>
      </c>
      <c r="K22" s="99">
        <f>E22*K17</f>
        <v>0</v>
      </c>
      <c r="L22" s="100">
        <f>E22-K22</f>
        <v>317.772</v>
      </c>
      <c r="M22" s="36">
        <f>R22*M17</f>
        <v>0</v>
      </c>
      <c r="N22" s="37">
        <f>R22*N17</f>
        <v>27.160983346550356</v>
      </c>
      <c r="O22" s="37">
        <f>R22*O17</f>
        <v>47.83901665344964</v>
      </c>
      <c r="P22" s="37">
        <f>R22*P17</f>
        <v>0</v>
      </c>
      <c r="Q22" s="38">
        <f>R22*Q17</f>
        <v>0</v>
      </c>
      <c r="R22" s="36">
        <v>75</v>
      </c>
      <c r="S22" s="21"/>
      <c r="T22" s="44">
        <f>R22*T17</f>
        <v>0</v>
      </c>
      <c r="U22" s="55" t="s">
        <v>43</v>
      </c>
    </row>
    <row r="23" spans="1:21" s="52" customFormat="1" ht="15" hidden="1" outlineLevel="1">
      <c r="A23" s="53"/>
      <c r="B23" s="49" t="s">
        <v>45</v>
      </c>
      <c r="C23" s="54"/>
      <c r="D23" s="54"/>
      <c r="E23" s="54"/>
      <c r="F23" s="101">
        <v>0.3485633537447009</v>
      </c>
      <c r="G23" s="102">
        <v>0.6514366462552991</v>
      </c>
      <c r="H23" s="102">
        <v>0</v>
      </c>
      <c r="I23" s="102">
        <v>0</v>
      </c>
      <c r="J23" s="103">
        <v>0</v>
      </c>
      <c r="K23" s="104">
        <f>1-SUM(F23:J23)</f>
        <v>0</v>
      </c>
      <c r="L23" s="105"/>
      <c r="M23" s="101">
        <f>F23</f>
        <v>0.3485633537447009</v>
      </c>
      <c r="N23" s="102">
        <f>G23</f>
        <v>0.6514366462552991</v>
      </c>
      <c r="O23" s="102">
        <f>H23</f>
        <v>0</v>
      </c>
      <c r="P23" s="102">
        <f>I23</f>
        <v>0</v>
      </c>
      <c r="Q23" s="106">
        <f>J23</f>
        <v>0</v>
      </c>
      <c r="R23" s="101"/>
      <c r="S23" s="50"/>
      <c r="T23" s="51">
        <f>1-SUM(M23:Q23)</f>
        <v>0</v>
      </c>
      <c r="U23" s="92"/>
    </row>
    <row r="24" spans="1:21" ht="15" collapsed="1">
      <c r="A24" s="137">
        <v>4</v>
      </c>
      <c r="B24" s="4" t="s">
        <v>7</v>
      </c>
      <c r="C24" s="5">
        <v>6919</v>
      </c>
      <c r="D24" s="5">
        <v>550</v>
      </c>
      <c r="E24" s="5">
        <f t="shared" si="0"/>
        <v>6369</v>
      </c>
      <c r="F24" s="36"/>
      <c r="G24" s="37"/>
      <c r="H24" s="37"/>
      <c r="I24" s="37"/>
      <c r="J24" s="98"/>
      <c r="K24" s="99"/>
      <c r="L24" s="100">
        <f>E24-K24</f>
        <v>6369</v>
      </c>
      <c r="M24" s="36"/>
      <c r="N24" s="37"/>
      <c r="O24" s="37"/>
      <c r="P24" s="37"/>
      <c r="Q24" s="38"/>
      <c r="R24" s="36"/>
      <c r="S24" s="21"/>
      <c r="T24" s="43"/>
      <c r="U24" s="55"/>
    </row>
    <row r="25" spans="1:21" ht="15">
      <c r="A25" s="138"/>
      <c r="B25" s="11" t="s">
        <v>1</v>
      </c>
      <c r="C25" s="5">
        <v>837.199</v>
      </c>
      <c r="D25" s="5">
        <v>66.55</v>
      </c>
      <c r="E25" s="5">
        <f t="shared" si="0"/>
        <v>770.649</v>
      </c>
      <c r="F25" s="36">
        <f>E25*F23</f>
        <v>268.62</v>
      </c>
      <c r="G25" s="37">
        <f>E25*G23</f>
        <v>502.029</v>
      </c>
      <c r="H25" s="37">
        <f>E25*H23</f>
        <v>0</v>
      </c>
      <c r="I25" s="37">
        <f>E25*I23</f>
        <v>0</v>
      </c>
      <c r="J25" s="98">
        <f>E25*J23</f>
        <v>0</v>
      </c>
      <c r="K25" s="99">
        <f>E25*K23</f>
        <v>0</v>
      </c>
      <c r="L25" s="100">
        <f>E25-K25</f>
        <v>770.649</v>
      </c>
      <c r="M25" s="36">
        <f>R25*M23</f>
        <v>34.50777202072538</v>
      </c>
      <c r="N25" s="37">
        <f>R25*N23</f>
        <v>64.4922279792746</v>
      </c>
      <c r="O25" s="37">
        <f>R25*O23</f>
        <v>0</v>
      </c>
      <c r="P25" s="37">
        <f>R25*P23</f>
        <v>0</v>
      </c>
      <c r="Q25" s="38">
        <f>R25*Q23</f>
        <v>0</v>
      </c>
      <c r="R25" s="36">
        <v>99</v>
      </c>
      <c r="S25" s="21"/>
      <c r="T25" s="44">
        <f>R25*T23</f>
        <v>0</v>
      </c>
      <c r="U25" s="55" t="s">
        <v>42</v>
      </c>
    </row>
    <row r="26" spans="1:21" ht="15">
      <c r="A26" s="138"/>
      <c r="B26" s="11" t="s">
        <v>2</v>
      </c>
      <c r="C26" s="5">
        <v>3867.7210000000005</v>
      </c>
      <c r="D26" s="5">
        <v>307.45</v>
      </c>
      <c r="E26" s="5">
        <f t="shared" si="0"/>
        <v>3560.2710000000006</v>
      </c>
      <c r="F26" s="36">
        <f>E26*F23</f>
        <v>1240.9800000000002</v>
      </c>
      <c r="G26" s="37">
        <f>E26*G23</f>
        <v>2319.291</v>
      </c>
      <c r="H26" s="37">
        <f>E26*H23</f>
        <v>0</v>
      </c>
      <c r="I26" s="37">
        <f>E26*I23</f>
        <v>0</v>
      </c>
      <c r="J26" s="98">
        <f>E26*J23</f>
        <v>0</v>
      </c>
      <c r="K26" s="99">
        <f>E26*K23</f>
        <v>0</v>
      </c>
      <c r="L26" s="100">
        <f>E26-K26</f>
        <v>3560.2710000000006</v>
      </c>
      <c r="M26" s="36">
        <f>R26*M23</f>
        <v>130.08384361752238</v>
      </c>
      <c r="N26" s="37">
        <f>R26*N23</f>
        <v>243.1161563824776</v>
      </c>
      <c r="O26" s="37">
        <f>R26*O23</f>
        <v>0</v>
      </c>
      <c r="P26" s="37">
        <f>R26*P23</f>
        <v>0</v>
      </c>
      <c r="Q26" s="38">
        <f>R26*Q23</f>
        <v>0</v>
      </c>
      <c r="R26" s="36">
        <v>373.2</v>
      </c>
      <c r="S26" s="21"/>
      <c r="T26" s="44">
        <f>R26*T23</f>
        <v>0</v>
      </c>
      <c r="U26" s="55" t="s">
        <v>42</v>
      </c>
    </row>
    <row r="27" spans="1:21" ht="15">
      <c r="A27" s="139"/>
      <c r="B27" s="11" t="s">
        <v>3</v>
      </c>
      <c r="C27" s="5">
        <v>2020.348</v>
      </c>
      <c r="D27" s="5">
        <v>160.6</v>
      </c>
      <c r="E27" s="5">
        <f t="shared" si="0"/>
        <v>1859.748</v>
      </c>
      <c r="F27" s="36">
        <f>E27*F23</f>
        <v>648.24</v>
      </c>
      <c r="G27" s="37">
        <f>E27*G23</f>
        <v>1211.508</v>
      </c>
      <c r="H27" s="37">
        <f>E27*H23</f>
        <v>0</v>
      </c>
      <c r="I27" s="37">
        <f>E27*I23</f>
        <v>0</v>
      </c>
      <c r="J27" s="98">
        <f>E27*J23</f>
        <v>0</v>
      </c>
      <c r="K27" s="99">
        <f>E27*K23</f>
        <v>0</v>
      </c>
      <c r="L27" s="100">
        <f>E27-K27</f>
        <v>1859.748</v>
      </c>
      <c r="M27" s="36">
        <v>0.7</v>
      </c>
      <c r="N27" s="37">
        <v>1.4</v>
      </c>
      <c r="O27" s="37">
        <f>(R27+S27)*O23</f>
        <v>0</v>
      </c>
      <c r="P27" s="37">
        <f>(R27+S27)*P23</f>
        <v>0</v>
      </c>
      <c r="Q27" s="38">
        <f>(R27+S27)*Q23</f>
        <v>0</v>
      </c>
      <c r="R27" s="36">
        <f>N27+M27</f>
        <v>2.0999999999999996</v>
      </c>
      <c r="S27" s="21">
        <v>1.46</v>
      </c>
      <c r="T27" s="44">
        <f>(R27+S27)*T23</f>
        <v>0</v>
      </c>
      <c r="U27" s="55" t="s">
        <v>44</v>
      </c>
    </row>
    <row r="28" spans="1:21" ht="15" hidden="1" outlineLevel="1">
      <c r="A28" s="3"/>
      <c r="B28" s="11" t="s">
        <v>4</v>
      </c>
      <c r="C28" s="5">
        <v>193.732</v>
      </c>
      <c r="D28" s="5">
        <v>15.4</v>
      </c>
      <c r="E28" s="5">
        <f t="shared" si="0"/>
        <v>178.332</v>
      </c>
      <c r="F28" s="36">
        <f>E28*F23</f>
        <v>62.16</v>
      </c>
      <c r="G28" s="37">
        <f>E28*G23</f>
        <v>116.17199999999998</v>
      </c>
      <c r="H28" s="37">
        <f>E28*H23</f>
        <v>0</v>
      </c>
      <c r="I28" s="37">
        <f>E28*I23</f>
        <v>0</v>
      </c>
      <c r="J28" s="98">
        <f>E28*J23</f>
        <v>0</v>
      </c>
      <c r="K28" s="99">
        <f>E28*K23</f>
        <v>0</v>
      </c>
      <c r="L28" s="100">
        <f>E28-K28</f>
        <v>178.332</v>
      </c>
      <c r="M28" s="36">
        <f>R28*M23</f>
        <v>17.428167687235042</v>
      </c>
      <c r="N28" s="37">
        <f>R28*N23</f>
        <v>32.571832312764954</v>
      </c>
      <c r="O28" s="37">
        <f>R28*O23</f>
        <v>0</v>
      </c>
      <c r="P28" s="37">
        <f>R28*P23</f>
        <v>0</v>
      </c>
      <c r="Q28" s="38">
        <f>R28*Q23</f>
        <v>0</v>
      </c>
      <c r="R28" s="36">
        <v>50</v>
      </c>
      <c r="S28" s="21"/>
      <c r="T28" s="44">
        <f>R28*T23</f>
        <v>0</v>
      </c>
      <c r="U28" s="55" t="s">
        <v>43</v>
      </c>
    </row>
    <row r="29" spans="1:21" s="52" customFormat="1" ht="15" hidden="1" outlineLevel="1">
      <c r="A29" s="53"/>
      <c r="B29" s="49" t="s">
        <v>45</v>
      </c>
      <c r="C29" s="54"/>
      <c r="D29" s="54"/>
      <c r="E29" s="54"/>
      <c r="F29" s="101">
        <v>0</v>
      </c>
      <c r="G29" s="102">
        <v>0.20878139165536183</v>
      </c>
      <c r="H29" s="102">
        <v>0.5000165436918903</v>
      </c>
      <c r="I29" s="102">
        <v>0.29120206465274795</v>
      </c>
      <c r="J29" s="103">
        <v>0</v>
      </c>
      <c r="K29" s="104">
        <f>1-SUM(F29:J29)</f>
        <v>0</v>
      </c>
      <c r="L29" s="105"/>
      <c r="M29" s="101">
        <f>F29</f>
        <v>0</v>
      </c>
      <c r="N29" s="102">
        <f>G29</f>
        <v>0.20878139165536183</v>
      </c>
      <c r="O29" s="102">
        <f>H29</f>
        <v>0.5000165436918903</v>
      </c>
      <c r="P29" s="102">
        <f>I29</f>
        <v>0.29120206465274795</v>
      </c>
      <c r="Q29" s="106">
        <f>J29</f>
        <v>0</v>
      </c>
      <c r="R29" s="101"/>
      <c r="S29" s="50"/>
      <c r="T29" s="51">
        <f>1-SUM(M29:Q29)</f>
        <v>0</v>
      </c>
      <c r="U29" s="92"/>
    </row>
    <row r="30" spans="1:21" ht="15" collapsed="1">
      <c r="A30" s="137">
        <v>5</v>
      </c>
      <c r="B30" s="4" t="s">
        <v>8</v>
      </c>
      <c r="C30" s="5">
        <v>30223</v>
      </c>
      <c r="D30" s="5">
        <v>0</v>
      </c>
      <c r="E30" s="5">
        <f t="shared" si="0"/>
        <v>30223</v>
      </c>
      <c r="F30" s="36"/>
      <c r="G30" s="37"/>
      <c r="H30" s="37"/>
      <c r="I30" s="37"/>
      <c r="J30" s="98"/>
      <c r="K30" s="99"/>
      <c r="L30" s="100">
        <f>E30-K30</f>
        <v>30223</v>
      </c>
      <c r="M30" s="36"/>
      <c r="N30" s="37"/>
      <c r="O30" s="37"/>
      <c r="P30" s="37"/>
      <c r="Q30" s="38"/>
      <c r="R30" s="36"/>
      <c r="S30" s="21"/>
      <c r="T30" s="43"/>
      <c r="U30" s="55"/>
    </row>
    <row r="31" spans="1:21" ht="15">
      <c r="A31" s="138"/>
      <c r="B31" s="11" t="s">
        <v>1</v>
      </c>
      <c r="C31" s="5">
        <v>3656.9829999999997</v>
      </c>
      <c r="D31" s="5">
        <v>0</v>
      </c>
      <c r="E31" s="5">
        <f t="shared" si="0"/>
        <v>3656.9829999999997</v>
      </c>
      <c r="F31" s="36">
        <f>E31*F29</f>
        <v>0</v>
      </c>
      <c r="G31" s="37">
        <f>E31*G29</f>
        <v>763.51</v>
      </c>
      <c r="H31" s="37">
        <f>E31*H29</f>
        <v>1828.552</v>
      </c>
      <c r="I31" s="37">
        <f>E31*I29</f>
        <v>1064.921</v>
      </c>
      <c r="J31" s="98">
        <f>E31*J29</f>
        <v>0</v>
      </c>
      <c r="K31" s="99">
        <f>E31*K29</f>
        <v>0</v>
      </c>
      <c r="L31" s="100">
        <f>E31-K31</f>
        <v>3656.9829999999997</v>
      </c>
      <c r="M31" s="36">
        <f>R31*M29</f>
        <v>0</v>
      </c>
      <c r="N31" s="37">
        <f>R31*N29</f>
        <v>90.90341792674454</v>
      </c>
      <c r="O31" s="37">
        <f>R31*O29</f>
        <v>217.70720312344903</v>
      </c>
      <c r="P31" s="37">
        <f>R31*P29</f>
        <v>126.78937894980645</v>
      </c>
      <c r="Q31" s="38">
        <f>R31*Q29</f>
        <v>0</v>
      </c>
      <c r="R31" s="36">
        <v>435.4</v>
      </c>
      <c r="S31" s="21"/>
      <c r="T31" s="44">
        <f>R31*T29</f>
        <v>0</v>
      </c>
      <c r="U31" s="55" t="s">
        <v>42</v>
      </c>
    </row>
    <row r="32" spans="1:21" ht="15">
      <c r="A32" s="138"/>
      <c r="B32" s="11" t="s">
        <v>2</v>
      </c>
      <c r="C32" s="5">
        <v>16894.657000000003</v>
      </c>
      <c r="D32" s="5">
        <v>0</v>
      </c>
      <c r="E32" s="5">
        <f t="shared" si="0"/>
        <v>16894.657000000003</v>
      </c>
      <c r="F32" s="36">
        <f>E32*F29</f>
        <v>0</v>
      </c>
      <c r="G32" s="37">
        <f>E32*G29</f>
        <v>3527.290000000001</v>
      </c>
      <c r="H32" s="37">
        <f>E32*H29</f>
        <v>8447.608000000002</v>
      </c>
      <c r="I32" s="37">
        <f>E32*I29</f>
        <v>4919.759000000002</v>
      </c>
      <c r="J32" s="98">
        <f>E32*J29</f>
        <v>0</v>
      </c>
      <c r="K32" s="99">
        <f>E32*K29</f>
        <v>0</v>
      </c>
      <c r="L32" s="100">
        <f>E32-K32</f>
        <v>16894.657000000003</v>
      </c>
      <c r="M32" s="36">
        <f>R32*M29</f>
        <v>0</v>
      </c>
      <c r="N32" s="37">
        <f>R32*N29</f>
        <v>422.65704926711453</v>
      </c>
      <c r="O32" s="37">
        <f>R32*O29</f>
        <v>1012.2334910498628</v>
      </c>
      <c r="P32" s="37">
        <f>R32*P29</f>
        <v>589.509459683023</v>
      </c>
      <c r="Q32" s="38">
        <f>R32*Q29</f>
        <v>0</v>
      </c>
      <c r="R32" s="36">
        <v>2024.4</v>
      </c>
      <c r="S32" s="21"/>
      <c r="T32" s="44">
        <f>R32*T29</f>
        <v>0</v>
      </c>
      <c r="U32" s="55" t="s">
        <v>42</v>
      </c>
    </row>
    <row r="33" spans="1:21" ht="15">
      <c r="A33" s="139"/>
      <c r="B33" s="11" t="s">
        <v>3</v>
      </c>
      <c r="C33" s="5">
        <v>8825.116</v>
      </c>
      <c r="D33" s="5">
        <v>0</v>
      </c>
      <c r="E33" s="5">
        <f t="shared" si="0"/>
        <v>8825.116</v>
      </c>
      <c r="F33" s="36">
        <f>E33*F29</f>
        <v>0</v>
      </c>
      <c r="G33" s="37">
        <f>E33*G29</f>
        <v>1842.5200000000002</v>
      </c>
      <c r="H33" s="37">
        <f>E33*H29</f>
        <v>4412.704</v>
      </c>
      <c r="I33" s="37">
        <f>E33*I29</f>
        <v>2569.8920000000003</v>
      </c>
      <c r="J33" s="98">
        <f>E33*J29</f>
        <v>0</v>
      </c>
      <c r="K33" s="99">
        <f>E33*K29</f>
        <v>0</v>
      </c>
      <c r="L33" s="100">
        <f>E33-K33</f>
        <v>8825.116</v>
      </c>
      <c r="M33" s="36">
        <f>(R33+S33)*M29</f>
        <v>0</v>
      </c>
      <c r="N33" s="37">
        <v>1.5</v>
      </c>
      <c r="O33" s="37">
        <v>3.6</v>
      </c>
      <c r="P33" s="37">
        <v>2.1</v>
      </c>
      <c r="Q33" s="38">
        <f>(R33+S33)*Q29</f>
        <v>0</v>
      </c>
      <c r="R33" s="36">
        <f>P33+O33+N33</f>
        <v>7.2</v>
      </c>
      <c r="S33" s="21">
        <v>4.3</v>
      </c>
      <c r="T33" s="44">
        <f>(R33+S33)*T29</f>
        <v>0</v>
      </c>
      <c r="U33" s="55" t="s">
        <v>44</v>
      </c>
    </row>
    <row r="34" spans="1:21" ht="15" hidden="1" outlineLevel="1">
      <c r="A34" s="3"/>
      <c r="B34" s="11" t="s">
        <v>4</v>
      </c>
      <c r="C34" s="5">
        <v>846.244</v>
      </c>
      <c r="D34" s="5">
        <v>0</v>
      </c>
      <c r="E34" s="5">
        <f t="shared" si="0"/>
        <v>846.244</v>
      </c>
      <c r="F34" s="36">
        <f>E34*F29</f>
        <v>0</v>
      </c>
      <c r="G34" s="37">
        <f>E34*G29</f>
        <v>176.68000000000004</v>
      </c>
      <c r="H34" s="37">
        <f>E34*H29</f>
        <v>423.136</v>
      </c>
      <c r="I34" s="37">
        <f>E34*I29</f>
        <v>246.42800000000005</v>
      </c>
      <c r="J34" s="98">
        <f>E34*J29</f>
        <v>0</v>
      </c>
      <c r="K34" s="99">
        <f>E34*K29</f>
        <v>0</v>
      </c>
      <c r="L34" s="100">
        <f>E34-K34</f>
        <v>846.244</v>
      </c>
      <c r="M34" s="36">
        <f>R34*M29</f>
        <v>0</v>
      </c>
      <c r="N34" s="37">
        <f>R34*N29</f>
        <v>39.45968302286339</v>
      </c>
      <c r="O34" s="37">
        <f>R34*O29</f>
        <v>94.50312675776726</v>
      </c>
      <c r="P34" s="37">
        <f>R34*P29</f>
        <v>55.037190219369364</v>
      </c>
      <c r="Q34" s="38">
        <f>R34*Q29</f>
        <v>0</v>
      </c>
      <c r="R34" s="36">
        <v>189</v>
      </c>
      <c r="S34" s="21"/>
      <c r="T34" s="44">
        <f>R34*T29</f>
        <v>0</v>
      </c>
      <c r="U34" s="55" t="s">
        <v>43</v>
      </c>
    </row>
    <row r="35" spans="1:21" s="52" customFormat="1" ht="15" hidden="1" outlineLevel="1">
      <c r="A35" s="53"/>
      <c r="B35" s="49" t="s">
        <v>45</v>
      </c>
      <c r="C35" s="54"/>
      <c r="D35" s="54"/>
      <c r="E35" s="54"/>
      <c r="F35" s="101">
        <v>1</v>
      </c>
      <c r="G35" s="102">
        <v>0</v>
      </c>
      <c r="H35" s="102">
        <v>0</v>
      </c>
      <c r="I35" s="102">
        <v>0</v>
      </c>
      <c r="J35" s="103">
        <v>0</v>
      </c>
      <c r="K35" s="104">
        <f>1-SUM(F35:J35)</f>
        <v>0</v>
      </c>
      <c r="L35" s="105"/>
      <c r="M35" s="101">
        <f>F35</f>
        <v>1</v>
      </c>
      <c r="N35" s="102">
        <f>G35</f>
        <v>0</v>
      </c>
      <c r="O35" s="102">
        <f>H35</f>
        <v>0</v>
      </c>
      <c r="P35" s="102">
        <f>I35</f>
        <v>0</v>
      </c>
      <c r="Q35" s="106">
        <f>J35</f>
        <v>0</v>
      </c>
      <c r="R35" s="101"/>
      <c r="S35" s="50"/>
      <c r="T35" s="51">
        <f>1-SUM(M35:Q35)</f>
        <v>0</v>
      </c>
      <c r="U35" s="92"/>
    </row>
    <row r="36" spans="1:21" ht="15" collapsed="1">
      <c r="A36" s="137">
        <v>6</v>
      </c>
      <c r="B36" s="4" t="s">
        <v>9</v>
      </c>
      <c r="C36" s="5">
        <v>6848</v>
      </c>
      <c r="D36" s="5">
        <v>0</v>
      </c>
      <c r="E36" s="5">
        <f t="shared" si="0"/>
        <v>6848</v>
      </c>
      <c r="F36" s="36"/>
      <c r="G36" s="37"/>
      <c r="H36" s="37"/>
      <c r="I36" s="37"/>
      <c r="J36" s="98"/>
      <c r="K36" s="99"/>
      <c r="L36" s="100">
        <f>E36-K36</f>
        <v>6848</v>
      </c>
      <c r="M36" s="36"/>
      <c r="N36" s="37"/>
      <c r="O36" s="37"/>
      <c r="P36" s="37"/>
      <c r="Q36" s="38"/>
      <c r="R36" s="36"/>
      <c r="S36" s="21"/>
      <c r="T36" s="43"/>
      <c r="U36" s="55"/>
    </row>
    <row r="37" spans="1:21" ht="15">
      <c r="A37" s="138"/>
      <c r="B37" s="11" t="s">
        <v>1</v>
      </c>
      <c r="C37" s="5">
        <v>828.608</v>
      </c>
      <c r="D37" s="5">
        <v>0</v>
      </c>
      <c r="E37" s="5">
        <f t="shared" si="0"/>
        <v>828.608</v>
      </c>
      <c r="F37" s="36">
        <f>E37*F35</f>
        <v>828.608</v>
      </c>
      <c r="G37" s="37">
        <f>E37*G35</f>
        <v>0</v>
      </c>
      <c r="H37" s="37">
        <f>E37*H35</f>
        <v>0</v>
      </c>
      <c r="I37" s="37">
        <f>E37*I35</f>
        <v>0</v>
      </c>
      <c r="J37" s="98">
        <f>E37*J35</f>
        <v>0</v>
      </c>
      <c r="K37" s="99">
        <f>E37*K35</f>
        <v>0</v>
      </c>
      <c r="L37" s="100">
        <f>E37-K37</f>
        <v>828.608</v>
      </c>
      <c r="M37" s="36">
        <f>R37*M35</f>
        <v>92</v>
      </c>
      <c r="N37" s="37">
        <f>R37*N35</f>
        <v>0</v>
      </c>
      <c r="O37" s="37">
        <f>R37*O35</f>
        <v>0</v>
      </c>
      <c r="P37" s="37">
        <f>R37*P35</f>
        <v>0</v>
      </c>
      <c r="Q37" s="38">
        <f>R37*Q35</f>
        <v>0</v>
      </c>
      <c r="R37" s="36">
        <v>92</v>
      </c>
      <c r="S37" s="21"/>
      <c r="T37" s="44">
        <f>R37*T35</f>
        <v>0</v>
      </c>
      <c r="U37" s="55" t="s">
        <v>42</v>
      </c>
    </row>
    <row r="38" spans="1:21" ht="15">
      <c r="A38" s="138"/>
      <c r="B38" s="11" t="s">
        <v>2</v>
      </c>
      <c r="C38" s="5">
        <v>3828.032</v>
      </c>
      <c r="D38" s="5">
        <v>0</v>
      </c>
      <c r="E38" s="5">
        <f t="shared" si="0"/>
        <v>3828.032</v>
      </c>
      <c r="F38" s="36">
        <f>E38*F35</f>
        <v>3828.032</v>
      </c>
      <c r="G38" s="37">
        <f>E38*G35</f>
        <v>0</v>
      </c>
      <c r="H38" s="37">
        <f>E38*H35</f>
        <v>0</v>
      </c>
      <c r="I38" s="37">
        <f>E38*I35</f>
        <v>0</v>
      </c>
      <c r="J38" s="98">
        <f>E38*J35</f>
        <v>0</v>
      </c>
      <c r="K38" s="99">
        <f>E38*K35</f>
        <v>0</v>
      </c>
      <c r="L38" s="100">
        <f>E38-K38</f>
        <v>3828.032</v>
      </c>
      <c r="M38" s="36">
        <f>R38*M35</f>
        <v>384</v>
      </c>
      <c r="N38" s="37">
        <f>R38*N35</f>
        <v>0</v>
      </c>
      <c r="O38" s="37">
        <f>R38*O35</f>
        <v>0</v>
      </c>
      <c r="P38" s="37">
        <f>R38*P35</f>
        <v>0</v>
      </c>
      <c r="Q38" s="38">
        <f>R38*Q35</f>
        <v>0</v>
      </c>
      <c r="R38" s="36">
        <v>384</v>
      </c>
      <c r="S38" s="21"/>
      <c r="T38" s="44">
        <f>R38*T35</f>
        <v>0</v>
      </c>
      <c r="U38" s="55" t="s">
        <v>42</v>
      </c>
    </row>
    <row r="39" spans="1:21" ht="15">
      <c r="A39" s="139"/>
      <c r="B39" s="11" t="s">
        <v>3</v>
      </c>
      <c r="C39" s="5">
        <v>1999.616</v>
      </c>
      <c r="D39" s="5">
        <v>0</v>
      </c>
      <c r="E39" s="5">
        <f t="shared" si="0"/>
        <v>1999.616</v>
      </c>
      <c r="F39" s="36">
        <f>E39*F35</f>
        <v>1999.616</v>
      </c>
      <c r="G39" s="37">
        <f>E39*G35</f>
        <v>0</v>
      </c>
      <c r="H39" s="37">
        <f>E39*H35</f>
        <v>0</v>
      </c>
      <c r="I39" s="37">
        <f>E39*I35</f>
        <v>0</v>
      </c>
      <c r="J39" s="98">
        <f>E39*J35</f>
        <v>0</v>
      </c>
      <c r="K39" s="99">
        <f>E39*K35</f>
        <v>0</v>
      </c>
      <c r="L39" s="100">
        <f>E39-K39</f>
        <v>1999.616</v>
      </c>
      <c r="M39" s="36">
        <v>2.1</v>
      </c>
      <c r="N39" s="37">
        <f>(R39+S39)*N35</f>
        <v>0</v>
      </c>
      <c r="O39" s="37">
        <f>(R39+S39)*O35</f>
        <v>0</v>
      </c>
      <c r="P39" s="37">
        <f>(R39+S39)*P35</f>
        <v>0</v>
      </c>
      <c r="Q39" s="38">
        <f>(R39+S39)*Q35</f>
        <v>0</v>
      </c>
      <c r="R39" s="36">
        <v>2.1</v>
      </c>
      <c r="S39" s="21">
        <v>1.46</v>
      </c>
      <c r="T39" s="44">
        <f>(R39+S39)*T35</f>
        <v>0</v>
      </c>
      <c r="U39" s="55" t="s">
        <v>44</v>
      </c>
    </row>
    <row r="40" spans="1:21" ht="15" hidden="1" outlineLevel="1">
      <c r="A40" s="3"/>
      <c r="B40" s="11" t="s">
        <v>4</v>
      </c>
      <c r="C40" s="5">
        <v>191.744</v>
      </c>
      <c r="D40" s="5">
        <v>0</v>
      </c>
      <c r="E40" s="5">
        <f t="shared" si="0"/>
        <v>191.744</v>
      </c>
      <c r="F40" s="36">
        <f>E40*F35</f>
        <v>191.744</v>
      </c>
      <c r="G40" s="37">
        <f>E40*G35</f>
        <v>0</v>
      </c>
      <c r="H40" s="37">
        <f>E40*H35</f>
        <v>0</v>
      </c>
      <c r="I40" s="37">
        <f>E40*I35</f>
        <v>0</v>
      </c>
      <c r="J40" s="98">
        <f>E40*J35</f>
        <v>0</v>
      </c>
      <c r="K40" s="99">
        <f>E40*K35</f>
        <v>0</v>
      </c>
      <c r="L40" s="100">
        <f>E40-K40</f>
        <v>191.744</v>
      </c>
      <c r="M40" s="36">
        <f>R40*M35</f>
        <v>50</v>
      </c>
      <c r="N40" s="37">
        <f>R40*N35</f>
        <v>0</v>
      </c>
      <c r="O40" s="37">
        <f>R40*O35</f>
        <v>0</v>
      </c>
      <c r="P40" s="37">
        <f>R40*P35</f>
        <v>0</v>
      </c>
      <c r="Q40" s="38">
        <f>R40*Q35</f>
        <v>0</v>
      </c>
      <c r="R40" s="36">
        <v>50</v>
      </c>
      <c r="S40" s="21"/>
      <c r="T40" s="44">
        <f>R40*T35</f>
        <v>0</v>
      </c>
      <c r="U40" s="55" t="s">
        <v>43</v>
      </c>
    </row>
    <row r="41" spans="1:21" s="52" customFormat="1" ht="15" hidden="1" outlineLevel="1">
      <c r="A41" s="53"/>
      <c r="B41" s="49" t="s">
        <v>45</v>
      </c>
      <c r="C41" s="54"/>
      <c r="D41" s="54"/>
      <c r="E41" s="54"/>
      <c r="F41" s="101">
        <v>0</v>
      </c>
      <c r="G41" s="102">
        <v>0.214110628746936</v>
      </c>
      <c r="H41" s="102">
        <v>0.2746522548064145</v>
      </c>
      <c r="I41" s="102">
        <v>0.5112371164466495</v>
      </c>
      <c r="J41" s="103">
        <v>0</v>
      </c>
      <c r="K41" s="104">
        <f>1-SUM(F41:J41)</f>
        <v>0</v>
      </c>
      <c r="L41" s="105"/>
      <c r="M41" s="101">
        <f>F41</f>
        <v>0</v>
      </c>
      <c r="N41" s="102">
        <f>G41</f>
        <v>0.214110628746936</v>
      </c>
      <c r="O41" s="102">
        <f>H41</f>
        <v>0.2746522548064145</v>
      </c>
      <c r="P41" s="102">
        <f>I41</f>
        <v>0.5112371164466495</v>
      </c>
      <c r="Q41" s="106">
        <f>J41</f>
        <v>0</v>
      </c>
      <c r="R41" s="101"/>
      <c r="S41" s="50"/>
      <c r="T41" s="51">
        <f>1-SUM(M41:Q41)</f>
        <v>0</v>
      </c>
      <c r="U41" s="92"/>
    </row>
    <row r="42" spans="1:21" ht="15" collapsed="1">
      <c r="A42" s="137">
        <v>7</v>
      </c>
      <c r="B42" s="4" t="s">
        <v>10</v>
      </c>
      <c r="C42" s="5">
        <v>33861</v>
      </c>
      <c r="D42" s="5">
        <v>0</v>
      </c>
      <c r="E42" s="5">
        <f t="shared" si="0"/>
        <v>33861</v>
      </c>
      <c r="F42" s="36"/>
      <c r="G42" s="37"/>
      <c r="H42" s="37"/>
      <c r="I42" s="37"/>
      <c r="J42" s="98"/>
      <c r="K42" s="99"/>
      <c r="L42" s="100">
        <f>E42-K42</f>
        <v>33861</v>
      </c>
      <c r="M42" s="36"/>
      <c r="N42" s="37"/>
      <c r="O42" s="37"/>
      <c r="P42" s="37"/>
      <c r="Q42" s="38"/>
      <c r="R42" s="36"/>
      <c r="S42" s="21"/>
      <c r="T42" s="43"/>
      <c r="U42" s="55"/>
    </row>
    <row r="43" spans="1:21" ht="15">
      <c r="A43" s="138"/>
      <c r="B43" s="11" t="s">
        <v>1</v>
      </c>
      <c r="C43" s="5">
        <v>4097.181</v>
      </c>
      <c r="D43" s="5">
        <v>0</v>
      </c>
      <c r="E43" s="5">
        <f t="shared" si="0"/>
        <v>4097.181</v>
      </c>
      <c r="F43" s="36">
        <f>E43*F41</f>
        <v>0</v>
      </c>
      <c r="G43" s="37">
        <f>E43*G41</f>
        <v>877.2499999999999</v>
      </c>
      <c r="H43" s="37">
        <f>E43*H41</f>
        <v>1125.3</v>
      </c>
      <c r="I43" s="37">
        <f>E43*I41</f>
        <v>2094.6309999999994</v>
      </c>
      <c r="J43" s="98">
        <f>E43*J41</f>
        <v>0</v>
      </c>
      <c r="K43" s="99">
        <f>E43*K41</f>
        <v>0</v>
      </c>
      <c r="L43" s="100">
        <f>E43-K43</f>
        <v>4097.181</v>
      </c>
      <c r="M43" s="36">
        <f>R43*M41</f>
        <v>0</v>
      </c>
      <c r="N43" s="37">
        <f>R43*N41</f>
        <v>99.86119724757096</v>
      </c>
      <c r="O43" s="37">
        <f>R43*O41</f>
        <v>128.0978116417117</v>
      </c>
      <c r="P43" s="37">
        <f>R43*P41</f>
        <v>238.4409911107173</v>
      </c>
      <c r="Q43" s="38">
        <f>R43*Q41</f>
        <v>0</v>
      </c>
      <c r="R43" s="36">
        <v>466.4</v>
      </c>
      <c r="S43" s="21"/>
      <c r="T43" s="44">
        <f>R43*T41</f>
        <v>0</v>
      </c>
      <c r="U43" s="55" t="s">
        <v>42</v>
      </c>
    </row>
    <row r="44" spans="1:21" ht="15">
      <c r="A44" s="138"/>
      <c r="B44" s="11" t="s">
        <v>2</v>
      </c>
      <c r="C44" s="5">
        <v>18928.299000000003</v>
      </c>
      <c r="D44" s="5">
        <v>0</v>
      </c>
      <c r="E44" s="5">
        <f t="shared" si="0"/>
        <v>18928.299000000003</v>
      </c>
      <c r="F44" s="36">
        <f>E44*F41</f>
        <v>0</v>
      </c>
      <c r="G44" s="37">
        <f>E44*G41</f>
        <v>4052.750000000001</v>
      </c>
      <c r="H44" s="37">
        <f>E44*H41</f>
        <v>5198.700000000001</v>
      </c>
      <c r="I44" s="37">
        <f>E44*I41</f>
        <v>9676.849</v>
      </c>
      <c r="J44" s="98">
        <f>E44*J41</f>
        <v>0</v>
      </c>
      <c r="K44" s="99">
        <f>E44*K41</f>
        <v>0</v>
      </c>
      <c r="L44" s="100">
        <f>E44-K44</f>
        <v>18928.299000000003</v>
      </c>
      <c r="M44" s="36">
        <f>R44*M41</f>
        <v>0</v>
      </c>
      <c r="N44" s="37">
        <f>R44*N41</f>
        <v>485.59005936032605</v>
      </c>
      <c r="O44" s="37">
        <f>R44*O41</f>
        <v>622.8948347656597</v>
      </c>
      <c r="P44" s="37">
        <f>R44*P41</f>
        <v>1159.4551058740142</v>
      </c>
      <c r="Q44" s="38">
        <f>R44*Q41</f>
        <v>0</v>
      </c>
      <c r="R44" s="36">
        <v>2267.94</v>
      </c>
      <c r="S44" s="21"/>
      <c r="T44" s="44">
        <f>R44*T41</f>
        <v>0</v>
      </c>
      <c r="U44" s="55" t="s">
        <v>42</v>
      </c>
    </row>
    <row r="45" spans="1:21" ht="15">
      <c r="A45" s="139"/>
      <c r="B45" s="11" t="s">
        <v>3</v>
      </c>
      <c r="C45" s="5">
        <v>9887.412</v>
      </c>
      <c r="D45" s="5">
        <v>0</v>
      </c>
      <c r="E45" s="5">
        <f t="shared" si="0"/>
        <v>9887.412</v>
      </c>
      <c r="F45" s="36">
        <f>E45*F41</f>
        <v>0</v>
      </c>
      <c r="G45" s="37">
        <f>E45*G41</f>
        <v>2117</v>
      </c>
      <c r="H45" s="37">
        <f>E45*H41</f>
        <v>2715.6000000000004</v>
      </c>
      <c r="I45" s="37">
        <f>E45*I41</f>
        <v>5054.812</v>
      </c>
      <c r="J45" s="98">
        <f>E45*J41</f>
        <v>0</v>
      </c>
      <c r="K45" s="99">
        <f>E45*K41</f>
        <v>0</v>
      </c>
      <c r="L45" s="100">
        <f>E45-K45</f>
        <v>9887.412</v>
      </c>
      <c r="M45" s="36">
        <f>(R45+S45)*M41</f>
        <v>0</v>
      </c>
      <c r="N45" s="37">
        <v>1.7</v>
      </c>
      <c r="O45" s="37">
        <v>2.2</v>
      </c>
      <c r="P45" s="37">
        <v>4.1</v>
      </c>
      <c r="Q45" s="38">
        <f>(R45+S45)*Q41</f>
        <v>0</v>
      </c>
      <c r="R45" s="36">
        <f>P45+O45+N45</f>
        <v>8</v>
      </c>
      <c r="S45" s="21">
        <v>4.77</v>
      </c>
      <c r="T45" s="44">
        <f>(R45+S45)*T41</f>
        <v>0</v>
      </c>
      <c r="U45" s="55" t="s">
        <v>44</v>
      </c>
    </row>
    <row r="46" spans="1:21" ht="15" hidden="1" outlineLevel="1">
      <c r="A46" s="3"/>
      <c r="B46" s="11" t="s">
        <v>4</v>
      </c>
      <c r="C46" s="5">
        <v>948.1080000000001</v>
      </c>
      <c r="D46" s="5">
        <v>0</v>
      </c>
      <c r="E46" s="5">
        <f t="shared" si="0"/>
        <v>948.1080000000001</v>
      </c>
      <c r="F46" s="36">
        <f>E46*F41</f>
        <v>0</v>
      </c>
      <c r="G46" s="37">
        <f>E46*G41</f>
        <v>203.00000000000003</v>
      </c>
      <c r="H46" s="37">
        <f>E46*H41</f>
        <v>260.40000000000003</v>
      </c>
      <c r="I46" s="37">
        <f>E46*I41</f>
        <v>484.70799999999997</v>
      </c>
      <c r="J46" s="98">
        <f>E46*J41</f>
        <v>0</v>
      </c>
      <c r="K46" s="99">
        <f>E46*K41</f>
        <v>0</v>
      </c>
      <c r="L46" s="100">
        <f>E46-K46</f>
        <v>948.1080000000001</v>
      </c>
      <c r="M46" s="36">
        <f>R46*M41</f>
        <v>0</v>
      </c>
      <c r="N46" s="37">
        <f>R46*N41</f>
        <v>45.1773426656035</v>
      </c>
      <c r="O46" s="37">
        <f>R46*O41</f>
        <v>57.951625764153455</v>
      </c>
      <c r="P46" s="37">
        <f>R46*P41</f>
        <v>107.87103157024305</v>
      </c>
      <c r="Q46" s="38">
        <f>R46*Q41</f>
        <v>0</v>
      </c>
      <c r="R46" s="36">
        <v>211</v>
      </c>
      <c r="S46" s="21"/>
      <c r="T46" s="44">
        <f>R46*T41</f>
        <v>0</v>
      </c>
      <c r="U46" s="55" t="s">
        <v>43</v>
      </c>
    </row>
    <row r="47" spans="1:21" s="52" customFormat="1" ht="15" hidden="1" outlineLevel="1">
      <c r="A47" s="53"/>
      <c r="B47" s="49" t="s">
        <v>45</v>
      </c>
      <c r="C47" s="54"/>
      <c r="D47" s="54"/>
      <c r="E47" s="54"/>
      <c r="F47" s="101">
        <v>1</v>
      </c>
      <c r="G47" s="102">
        <v>0</v>
      </c>
      <c r="H47" s="102">
        <v>0</v>
      </c>
      <c r="I47" s="102">
        <v>0</v>
      </c>
      <c r="J47" s="103">
        <v>0</v>
      </c>
      <c r="K47" s="104">
        <f>1-SUM(F47:J47)</f>
        <v>0</v>
      </c>
      <c r="L47" s="105"/>
      <c r="M47" s="101">
        <f>F47</f>
        <v>1</v>
      </c>
      <c r="N47" s="102">
        <f>G47</f>
        <v>0</v>
      </c>
      <c r="O47" s="102">
        <f>H47</f>
        <v>0</v>
      </c>
      <c r="P47" s="102">
        <f>I47</f>
        <v>0</v>
      </c>
      <c r="Q47" s="106">
        <f>J47</f>
        <v>0</v>
      </c>
      <c r="R47" s="101"/>
      <c r="S47" s="50"/>
      <c r="T47" s="51">
        <f>1-SUM(M47:Q47)</f>
        <v>0</v>
      </c>
      <c r="U47" s="92"/>
    </row>
    <row r="48" spans="1:21" ht="15" collapsed="1">
      <c r="A48" s="137">
        <v>8</v>
      </c>
      <c r="B48" s="4" t="s">
        <v>11</v>
      </c>
      <c r="C48" s="5">
        <v>7133</v>
      </c>
      <c r="D48" s="5">
        <v>1920</v>
      </c>
      <c r="E48" s="5">
        <f t="shared" si="0"/>
        <v>5213</v>
      </c>
      <c r="F48" s="36"/>
      <c r="G48" s="37"/>
      <c r="H48" s="37"/>
      <c r="I48" s="37"/>
      <c r="J48" s="98"/>
      <c r="K48" s="99"/>
      <c r="L48" s="100">
        <f>E48-K48</f>
        <v>5213</v>
      </c>
      <c r="M48" s="36"/>
      <c r="N48" s="37"/>
      <c r="O48" s="37"/>
      <c r="P48" s="37"/>
      <c r="Q48" s="38"/>
      <c r="R48" s="36"/>
      <c r="S48" s="21"/>
      <c r="T48" s="43"/>
      <c r="U48" s="55"/>
    </row>
    <row r="49" spans="1:21" ht="15">
      <c r="A49" s="138"/>
      <c r="B49" s="11" t="s">
        <v>1</v>
      </c>
      <c r="C49" s="5">
        <v>863.093</v>
      </c>
      <c r="D49" s="5">
        <v>232.32</v>
      </c>
      <c r="E49" s="5">
        <f t="shared" si="0"/>
        <v>630.7729999999999</v>
      </c>
      <c r="F49" s="36">
        <f>E49*F47</f>
        <v>630.7729999999999</v>
      </c>
      <c r="G49" s="37">
        <f>E49*G47</f>
        <v>0</v>
      </c>
      <c r="H49" s="37">
        <f>E49*H47</f>
        <v>0</v>
      </c>
      <c r="I49" s="37">
        <f>E49*I47</f>
        <v>0</v>
      </c>
      <c r="J49" s="98">
        <f>E49*J47</f>
        <v>0</v>
      </c>
      <c r="K49" s="99">
        <f>E49*K47</f>
        <v>0</v>
      </c>
      <c r="L49" s="100">
        <f>E49-K49</f>
        <v>630.7729999999999</v>
      </c>
      <c r="M49" s="36">
        <f>R49*M47</f>
        <v>97</v>
      </c>
      <c r="N49" s="37">
        <f>R49*N47</f>
        <v>0</v>
      </c>
      <c r="O49" s="37">
        <f>R49*O47</f>
        <v>0</v>
      </c>
      <c r="P49" s="37">
        <f>R49*P47</f>
        <v>0</v>
      </c>
      <c r="Q49" s="38">
        <f>R49*Q47</f>
        <v>0</v>
      </c>
      <c r="R49" s="36">
        <v>97</v>
      </c>
      <c r="S49" s="21"/>
      <c r="T49" s="44">
        <f>R49*T47</f>
        <v>0</v>
      </c>
      <c r="U49" s="55" t="s">
        <v>42</v>
      </c>
    </row>
    <row r="50" spans="1:21" ht="15">
      <c r="A50" s="138"/>
      <c r="B50" s="11" t="s">
        <v>2</v>
      </c>
      <c r="C50" s="5">
        <v>3987.347</v>
      </c>
      <c r="D50" s="5">
        <v>1073.28</v>
      </c>
      <c r="E50" s="5">
        <f t="shared" si="0"/>
        <v>2914.067</v>
      </c>
      <c r="F50" s="36">
        <f>E50*F47</f>
        <v>2914.067</v>
      </c>
      <c r="G50" s="37">
        <f>E50*G47</f>
        <v>0</v>
      </c>
      <c r="H50" s="37">
        <f>E50*H47</f>
        <v>0</v>
      </c>
      <c r="I50" s="37">
        <f>E50*I47</f>
        <v>0</v>
      </c>
      <c r="J50" s="98">
        <f>E50*J47</f>
        <v>0</v>
      </c>
      <c r="K50" s="99">
        <f>E50*K47</f>
        <v>0</v>
      </c>
      <c r="L50" s="100">
        <f>E50-K50</f>
        <v>2914.067</v>
      </c>
      <c r="M50" s="36">
        <f>R50*M47</f>
        <v>401.63</v>
      </c>
      <c r="N50" s="37">
        <f>R50*N47</f>
        <v>0</v>
      </c>
      <c r="O50" s="37">
        <f>R50*O47</f>
        <v>0</v>
      </c>
      <c r="P50" s="37">
        <f>R50*P47</f>
        <v>0</v>
      </c>
      <c r="Q50" s="38">
        <f>R50*Q47</f>
        <v>0</v>
      </c>
      <c r="R50" s="36">
        <v>401.63</v>
      </c>
      <c r="S50" s="21"/>
      <c r="T50" s="44">
        <f>R50*T47</f>
        <v>0</v>
      </c>
      <c r="U50" s="55" t="s">
        <v>42</v>
      </c>
    </row>
    <row r="51" spans="1:21" ht="15">
      <c r="A51" s="139"/>
      <c r="B51" s="11" t="s">
        <v>3</v>
      </c>
      <c r="C51" s="5">
        <v>2082.836</v>
      </c>
      <c r="D51" s="5">
        <v>560.64</v>
      </c>
      <c r="E51" s="5">
        <f t="shared" si="0"/>
        <v>1522.196</v>
      </c>
      <c r="F51" s="36">
        <f>E51*F47</f>
        <v>1522.196</v>
      </c>
      <c r="G51" s="37">
        <f>E51*G47</f>
        <v>0</v>
      </c>
      <c r="H51" s="37">
        <f>E51*H47</f>
        <v>0</v>
      </c>
      <c r="I51" s="37">
        <f>E51*I47</f>
        <v>0</v>
      </c>
      <c r="J51" s="98">
        <f>E51*J47</f>
        <v>0</v>
      </c>
      <c r="K51" s="99">
        <f>E51*K47</f>
        <v>0</v>
      </c>
      <c r="L51" s="100">
        <f>E51-K51</f>
        <v>1522.196</v>
      </c>
      <c r="M51" s="36">
        <v>2.2</v>
      </c>
      <c r="N51" s="37">
        <f>(R51+S51)*N47</f>
        <v>0</v>
      </c>
      <c r="O51" s="37">
        <f>(R51+S51)*O47</f>
        <v>0</v>
      </c>
      <c r="P51" s="37">
        <f>(R51+S51)*P47</f>
        <v>0</v>
      </c>
      <c r="Q51" s="38">
        <f>(R51+S51)*Q47</f>
        <v>0</v>
      </c>
      <c r="R51" s="36">
        <v>2.2</v>
      </c>
      <c r="S51" s="21">
        <v>1.49</v>
      </c>
      <c r="T51" s="44">
        <f>(R51+S51)*T47</f>
        <v>0</v>
      </c>
      <c r="U51" s="55" t="s">
        <v>44</v>
      </c>
    </row>
    <row r="52" spans="1:21" ht="15" hidden="1" outlineLevel="1">
      <c r="A52" s="3"/>
      <c r="B52" s="11" t="s">
        <v>4</v>
      </c>
      <c r="C52" s="5">
        <v>199.72400000000002</v>
      </c>
      <c r="D52" s="5">
        <v>53.76</v>
      </c>
      <c r="E52" s="5">
        <f t="shared" si="0"/>
        <v>145.96400000000003</v>
      </c>
      <c r="F52" s="36">
        <f>E52*F47</f>
        <v>145.96400000000003</v>
      </c>
      <c r="G52" s="37">
        <f>E52*G47</f>
        <v>0</v>
      </c>
      <c r="H52" s="37">
        <f>E52*H47</f>
        <v>0</v>
      </c>
      <c r="I52" s="37">
        <f>E52*I47</f>
        <v>0</v>
      </c>
      <c r="J52" s="98">
        <f>E52*J47</f>
        <v>0</v>
      </c>
      <c r="K52" s="99">
        <f>E52*K47</f>
        <v>0</v>
      </c>
      <c r="L52" s="100">
        <f>E52-K52</f>
        <v>145.96400000000003</v>
      </c>
      <c r="M52" s="36">
        <f>R52*M47</f>
        <v>55</v>
      </c>
      <c r="N52" s="37">
        <f>R52*N47</f>
        <v>0</v>
      </c>
      <c r="O52" s="37">
        <f>R52*O47</f>
        <v>0</v>
      </c>
      <c r="P52" s="37">
        <f>R52*P47</f>
        <v>0</v>
      </c>
      <c r="Q52" s="38">
        <f>R52*Q47</f>
        <v>0</v>
      </c>
      <c r="R52" s="36">
        <v>55</v>
      </c>
      <c r="S52" s="21"/>
      <c r="T52" s="44">
        <f>R52*T47</f>
        <v>0</v>
      </c>
      <c r="U52" s="55" t="s">
        <v>43</v>
      </c>
    </row>
    <row r="53" spans="1:21" s="52" customFormat="1" ht="15" hidden="1" outlineLevel="1">
      <c r="A53" s="53"/>
      <c r="B53" s="49" t="s">
        <v>45</v>
      </c>
      <c r="C53" s="54"/>
      <c r="D53" s="54"/>
      <c r="E53" s="54"/>
      <c r="F53" s="101">
        <v>0.3641537645299764</v>
      </c>
      <c r="G53" s="102">
        <v>0.5112622389427482</v>
      </c>
      <c r="H53" s="102">
        <v>0.12458399652727536</v>
      </c>
      <c r="I53" s="102">
        <v>0</v>
      </c>
      <c r="J53" s="103">
        <v>0</v>
      </c>
      <c r="K53" s="104">
        <f>1-SUM(F53:J53)</f>
        <v>0</v>
      </c>
      <c r="L53" s="105"/>
      <c r="M53" s="101">
        <f>F53</f>
        <v>0.3641537645299764</v>
      </c>
      <c r="N53" s="102">
        <f>G53</f>
        <v>0.5112622389427482</v>
      </c>
      <c r="O53" s="102">
        <f>H53</f>
        <v>0.12458399652727536</v>
      </c>
      <c r="P53" s="102">
        <f>I53</f>
        <v>0</v>
      </c>
      <c r="Q53" s="106">
        <f>J53</f>
        <v>0</v>
      </c>
      <c r="R53" s="101"/>
      <c r="S53" s="50"/>
      <c r="T53" s="51">
        <f>1-SUM(M53:Q53)</f>
        <v>0</v>
      </c>
      <c r="U53" s="92"/>
    </row>
    <row r="54" spans="1:21" ht="15" collapsed="1">
      <c r="A54" s="137">
        <v>9</v>
      </c>
      <c r="B54" s="4" t="s">
        <v>12</v>
      </c>
      <c r="C54" s="5">
        <v>43616</v>
      </c>
      <c r="D54" s="5">
        <v>2150</v>
      </c>
      <c r="E54" s="5">
        <f t="shared" si="0"/>
        <v>41466</v>
      </c>
      <c r="F54" s="36"/>
      <c r="G54" s="37"/>
      <c r="H54" s="37"/>
      <c r="I54" s="37"/>
      <c r="J54" s="98"/>
      <c r="K54" s="99"/>
      <c r="L54" s="100">
        <f aca="true" t="shared" si="1" ref="L54:L63">E54-K54</f>
        <v>41466</v>
      </c>
      <c r="M54" s="36"/>
      <c r="N54" s="37"/>
      <c r="O54" s="37"/>
      <c r="P54" s="37"/>
      <c r="Q54" s="38"/>
      <c r="R54" s="36"/>
      <c r="S54" s="21"/>
      <c r="T54" s="43"/>
      <c r="U54" s="55"/>
    </row>
    <row r="55" spans="1:21" ht="15">
      <c r="A55" s="138"/>
      <c r="B55" s="11" t="s">
        <v>1</v>
      </c>
      <c r="C55" s="5">
        <v>5277.536</v>
      </c>
      <c r="D55" s="5">
        <v>260.15</v>
      </c>
      <c r="E55" s="5">
        <f t="shared" si="0"/>
        <v>5017.386</v>
      </c>
      <c r="F55" s="36">
        <f>E55*F53</f>
        <v>1827.1000000000004</v>
      </c>
      <c r="G55" s="37">
        <f>E55*G53</f>
        <v>2565.2000000000003</v>
      </c>
      <c r="H55" s="37">
        <f>E55*H53</f>
        <v>625.0860000000001</v>
      </c>
      <c r="I55" s="37">
        <f>E55*I53</f>
        <v>0</v>
      </c>
      <c r="J55" s="98">
        <f>E55*J53</f>
        <v>0</v>
      </c>
      <c r="K55" s="99">
        <f>E55*K53</f>
        <v>0</v>
      </c>
      <c r="L55" s="100">
        <f t="shared" si="1"/>
        <v>5017.386</v>
      </c>
      <c r="M55" s="36">
        <f>R55*M53</f>
        <v>252.43138957217965</v>
      </c>
      <c r="N55" s="37">
        <f>R55*N53</f>
        <v>354.4069840351131</v>
      </c>
      <c r="O55" s="37">
        <f>R55*O53</f>
        <v>86.3616263927073</v>
      </c>
      <c r="P55" s="37">
        <f>R55*P53</f>
        <v>0</v>
      </c>
      <c r="Q55" s="38">
        <f>R55*Q53</f>
        <v>0</v>
      </c>
      <c r="R55" s="36">
        <v>693.2</v>
      </c>
      <c r="S55" s="21"/>
      <c r="T55" s="44">
        <f>R55*T53</f>
        <v>0</v>
      </c>
      <c r="U55" s="55" t="s">
        <v>42</v>
      </c>
    </row>
    <row r="56" spans="1:21" ht="15">
      <c r="A56" s="138"/>
      <c r="B56" s="11" t="s">
        <v>2</v>
      </c>
      <c r="C56" s="5">
        <v>24381.344</v>
      </c>
      <c r="D56" s="5">
        <v>1201.85</v>
      </c>
      <c r="E56" s="5">
        <f t="shared" si="0"/>
        <v>23179.494000000002</v>
      </c>
      <c r="F56" s="36">
        <f>E56*F53</f>
        <v>8440.900000000001</v>
      </c>
      <c r="G56" s="37">
        <f>E56*G53</f>
        <v>11850.800000000001</v>
      </c>
      <c r="H56" s="37">
        <f>E56*H53</f>
        <v>2887.7940000000003</v>
      </c>
      <c r="I56" s="37">
        <f>E56*I53</f>
        <v>0</v>
      </c>
      <c r="J56" s="98">
        <f>E56*J53</f>
        <v>0</v>
      </c>
      <c r="K56" s="99">
        <f>E56*K53</f>
        <v>0</v>
      </c>
      <c r="L56" s="100">
        <f t="shared" si="1"/>
        <v>23179.494000000002</v>
      </c>
      <c r="M56" s="36">
        <f>R56*M53</f>
        <v>1079.643081078474</v>
      </c>
      <c r="N56" s="37">
        <f>R56*N53</f>
        <v>1515.7902860174602</v>
      </c>
      <c r="O56" s="37">
        <f>R56*O53</f>
        <v>369.366632904066</v>
      </c>
      <c r="P56" s="37">
        <f>R56*P53</f>
        <v>0</v>
      </c>
      <c r="Q56" s="38">
        <f>R56*Q53</f>
        <v>0</v>
      </c>
      <c r="R56" s="36">
        <v>2964.8</v>
      </c>
      <c r="S56" s="21"/>
      <c r="T56" s="44">
        <f>R56*T53</f>
        <v>0</v>
      </c>
      <c r="U56" s="55" t="s">
        <v>42</v>
      </c>
    </row>
    <row r="57" spans="1:21" ht="15" thickBot="1">
      <c r="A57" s="139"/>
      <c r="B57" s="11" t="s">
        <v>3</v>
      </c>
      <c r="C57" s="5">
        <v>12735.872</v>
      </c>
      <c r="D57" s="5">
        <v>627.8</v>
      </c>
      <c r="E57" s="5">
        <f t="shared" si="0"/>
        <v>12108.072</v>
      </c>
      <c r="F57" s="36">
        <f>E57*F53</f>
        <v>4409.200000000001</v>
      </c>
      <c r="G57" s="37">
        <f>E57*G53</f>
        <v>6190.4</v>
      </c>
      <c r="H57" s="37">
        <f>E57*H53</f>
        <v>1508.4720000000002</v>
      </c>
      <c r="I57" s="37">
        <f>E57*I53</f>
        <v>0</v>
      </c>
      <c r="J57" s="98">
        <f>E57*J53</f>
        <v>0</v>
      </c>
      <c r="K57" s="99">
        <f>E57*K53</f>
        <v>0</v>
      </c>
      <c r="L57" s="100">
        <f t="shared" si="1"/>
        <v>12108.072</v>
      </c>
      <c r="M57" s="36">
        <v>3.7</v>
      </c>
      <c r="N57" s="37">
        <v>5.2</v>
      </c>
      <c r="O57" s="37">
        <v>1.3</v>
      </c>
      <c r="P57" s="37">
        <f>(R57+S57)*P53</f>
        <v>0</v>
      </c>
      <c r="Q57" s="38">
        <f>(R57+S57)*Q53</f>
        <v>0</v>
      </c>
      <c r="R57" s="36">
        <f>O57+N57+M57</f>
        <v>10.2</v>
      </c>
      <c r="S57" s="21">
        <v>6.14</v>
      </c>
      <c r="T57" s="44">
        <f>(R57+S57)*T53</f>
        <v>0</v>
      </c>
      <c r="U57" s="55" t="s">
        <v>44</v>
      </c>
    </row>
    <row r="58" spans="1:21" ht="15" hidden="1" outlineLevel="1" thickBot="1">
      <c r="A58" s="12"/>
      <c r="B58" s="13" t="s">
        <v>4</v>
      </c>
      <c r="C58" s="14">
        <v>1221.248</v>
      </c>
      <c r="D58" s="14">
        <v>60.2</v>
      </c>
      <c r="E58" s="14">
        <f t="shared" si="0"/>
        <v>1161.048</v>
      </c>
      <c r="F58" s="107">
        <f>E58*F53</f>
        <v>422.8</v>
      </c>
      <c r="G58" s="108">
        <f>E58*G53</f>
        <v>593.6</v>
      </c>
      <c r="H58" s="108">
        <f>E58*H53</f>
        <v>144.648</v>
      </c>
      <c r="I58" s="108">
        <f>E58*I53</f>
        <v>0</v>
      </c>
      <c r="J58" s="109">
        <f>E58*J53</f>
        <v>0</v>
      </c>
      <c r="K58" s="110">
        <f>E58*K53</f>
        <v>0</v>
      </c>
      <c r="L58" s="111">
        <f t="shared" si="1"/>
        <v>1161.048</v>
      </c>
      <c r="M58" s="107">
        <f>R58*M53</f>
        <v>120.53489605942218</v>
      </c>
      <c r="N58" s="108">
        <f>R58*N53</f>
        <v>169.22780109004967</v>
      </c>
      <c r="O58" s="108">
        <f>R58*O53</f>
        <v>41.237302850528145</v>
      </c>
      <c r="P58" s="108">
        <f>R58*P53</f>
        <v>0</v>
      </c>
      <c r="Q58" s="112">
        <f>R58*Q53</f>
        <v>0</v>
      </c>
      <c r="R58" s="107">
        <v>331</v>
      </c>
      <c r="S58" s="96"/>
      <c r="T58" s="63">
        <f>R58*T53</f>
        <v>0</v>
      </c>
      <c r="U58" s="93" t="s">
        <v>43</v>
      </c>
    </row>
    <row r="59" spans="1:21" ht="15" collapsed="1">
      <c r="A59" s="142"/>
      <c r="B59" s="18" t="s">
        <v>39</v>
      </c>
      <c r="C59" s="19">
        <f aca="true" t="shared" si="2" ref="C59:D63">C6+C12+C18+C24+C30+C36+C42+C48+C54</f>
        <v>184639</v>
      </c>
      <c r="D59" s="19">
        <f t="shared" si="2"/>
        <v>18210</v>
      </c>
      <c r="E59" s="19">
        <f t="shared" si="0"/>
        <v>166429</v>
      </c>
      <c r="F59" s="113">
        <f aca="true" t="shared" si="3" ref="F59:K59">SUM(F60:F63)</f>
        <v>29381.000000000004</v>
      </c>
      <c r="G59" s="114">
        <f t="shared" si="3"/>
        <v>58221.00000000001</v>
      </c>
      <c r="H59" s="114">
        <f t="shared" si="3"/>
        <v>47395</v>
      </c>
      <c r="I59" s="114">
        <f t="shared" si="3"/>
        <v>31432.000000000004</v>
      </c>
      <c r="J59" s="115">
        <f t="shared" si="3"/>
        <v>0</v>
      </c>
      <c r="K59" s="116">
        <f t="shared" si="3"/>
        <v>0</v>
      </c>
      <c r="L59" s="117">
        <f t="shared" si="1"/>
        <v>166429</v>
      </c>
      <c r="M59" s="113"/>
      <c r="N59" s="114"/>
      <c r="O59" s="114"/>
      <c r="P59" s="114"/>
      <c r="Q59" s="116"/>
      <c r="R59" s="113"/>
      <c r="S59" s="20"/>
      <c r="T59" s="56">
        <f>SUM(T60:T63)</f>
        <v>0</v>
      </c>
      <c r="U59" s="64"/>
    </row>
    <row r="60" spans="1:21" ht="15">
      <c r="A60" s="143"/>
      <c r="B60" s="10" t="s">
        <v>1</v>
      </c>
      <c r="C60" s="5">
        <f t="shared" si="2"/>
        <v>22341.319</v>
      </c>
      <c r="D60" s="5">
        <f t="shared" si="2"/>
        <v>2203.41</v>
      </c>
      <c r="E60" s="5">
        <f t="shared" si="0"/>
        <v>20137.909</v>
      </c>
      <c r="F60" s="36">
        <f aca="true" t="shared" si="4" ref="F60:K62">F7+F13+F19+F25+F31+F37+F43+F49+F55</f>
        <v>3555.1010000000006</v>
      </c>
      <c r="G60" s="37">
        <f t="shared" si="4"/>
        <v>7044.741</v>
      </c>
      <c r="H60" s="37">
        <f t="shared" si="4"/>
        <v>5734.795</v>
      </c>
      <c r="I60" s="37">
        <f t="shared" si="4"/>
        <v>3803.2719999999995</v>
      </c>
      <c r="J60" s="98">
        <f t="shared" si="4"/>
        <v>0</v>
      </c>
      <c r="K60" s="38">
        <f t="shared" si="4"/>
        <v>0</v>
      </c>
      <c r="L60" s="100">
        <f t="shared" si="1"/>
        <v>20137.909</v>
      </c>
      <c r="M60" s="36">
        <f aca="true" t="shared" si="5" ref="M60:T62">M7+M13+M19+M25+M31+M37+M43+M49+M55</f>
        <v>475.93916159290507</v>
      </c>
      <c r="N60" s="37">
        <f t="shared" si="5"/>
        <v>1085.1541049990851</v>
      </c>
      <c r="O60" s="37">
        <f t="shared" si="5"/>
        <v>821.1968726741787</v>
      </c>
      <c r="P60" s="37">
        <f t="shared" si="5"/>
        <v>510.7098607338311</v>
      </c>
      <c r="Q60" s="38">
        <f t="shared" si="5"/>
        <v>0</v>
      </c>
      <c r="R60" s="134">
        <f>R7+R13+R19+R25+R31+R37+R43+R49+R55</f>
        <v>2893</v>
      </c>
      <c r="S60" s="21"/>
      <c r="T60" s="48">
        <f t="shared" si="5"/>
        <v>0</v>
      </c>
      <c r="U60" s="55" t="s">
        <v>42</v>
      </c>
    </row>
    <row r="61" spans="1:21" ht="15">
      <c r="A61" s="143"/>
      <c r="B61" s="10" t="s">
        <v>2</v>
      </c>
      <c r="C61" s="5">
        <f t="shared" si="2"/>
        <v>103213.201</v>
      </c>
      <c r="D61" s="5">
        <f t="shared" si="2"/>
        <v>10179.390000000001</v>
      </c>
      <c r="E61" s="5">
        <f t="shared" si="0"/>
        <v>93033.811</v>
      </c>
      <c r="F61" s="36">
        <f t="shared" si="4"/>
        <v>16423.979000000003</v>
      </c>
      <c r="G61" s="37">
        <f t="shared" si="4"/>
        <v>32545.539000000004</v>
      </c>
      <c r="H61" s="37">
        <f t="shared" si="4"/>
        <v>26493.805000000004</v>
      </c>
      <c r="I61" s="37">
        <f t="shared" si="4"/>
        <v>17570.488</v>
      </c>
      <c r="J61" s="98">
        <f t="shared" si="4"/>
        <v>0</v>
      </c>
      <c r="K61" s="38">
        <f t="shared" si="4"/>
        <v>0</v>
      </c>
      <c r="L61" s="100">
        <f t="shared" si="1"/>
        <v>93033.811</v>
      </c>
      <c r="M61" s="36">
        <f t="shared" si="5"/>
        <v>1995.3569246959964</v>
      </c>
      <c r="N61" s="37">
        <f t="shared" si="5"/>
        <v>4686.610179321934</v>
      </c>
      <c r="O61" s="37">
        <f t="shared" si="5"/>
        <v>3630.0085648844597</v>
      </c>
      <c r="P61" s="37">
        <f t="shared" si="5"/>
        <v>2424.4943310976096</v>
      </c>
      <c r="Q61" s="38">
        <f t="shared" si="5"/>
        <v>0</v>
      </c>
      <c r="R61" s="134">
        <f>R8+R14+R20+R26+R32+R38+R44+R50+R56</f>
        <v>12736.470000000001</v>
      </c>
      <c r="S61" s="21"/>
      <c r="T61" s="48">
        <f t="shared" si="5"/>
        <v>0</v>
      </c>
      <c r="U61" s="55" t="s">
        <v>42</v>
      </c>
    </row>
    <row r="62" spans="1:21" ht="15.75" thickBot="1">
      <c r="A62" s="144"/>
      <c r="B62" s="22" t="s">
        <v>3</v>
      </c>
      <c r="C62" s="23">
        <f t="shared" si="2"/>
        <v>53914.588</v>
      </c>
      <c r="D62" s="23">
        <f t="shared" si="2"/>
        <v>5317.320000000001</v>
      </c>
      <c r="E62" s="23">
        <f t="shared" si="0"/>
        <v>48597.268000000004</v>
      </c>
      <c r="F62" s="118">
        <f t="shared" si="4"/>
        <v>8579.252</v>
      </c>
      <c r="G62" s="119">
        <f t="shared" si="4"/>
        <v>17000.532</v>
      </c>
      <c r="H62" s="119">
        <f t="shared" si="4"/>
        <v>13839.339999999998</v>
      </c>
      <c r="I62" s="119">
        <f t="shared" si="4"/>
        <v>9178.144</v>
      </c>
      <c r="J62" s="120">
        <f t="shared" si="4"/>
        <v>0</v>
      </c>
      <c r="K62" s="121">
        <f t="shared" si="4"/>
        <v>0</v>
      </c>
      <c r="L62" s="122">
        <f t="shared" si="1"/>
        <v>48597.268000000004</v>
      </c>
      <c r="M62" s="118">
        <f t="shared" si="5"/>
        <v>8.7</v>
      </c>
      <c r="N62" s="119">
        <f t="shared" si="5"/>
        <v>16</v>
      </c>
      <c r="O62" s="119">
        <f t="shared" si="5"/>
        <v>12.600000000000001</v>
      </c>
      <c r="P62" s="119">
        <f t="shared" si="5"/>
        <v>8</v>
      </c>
      <c r="Q62" s="121">
        <f t="shared" si="5"/>
        <v>0</v>
      </c>
      <c r="R62" s="135">
        <f>R9+R15+R21+R27+R33+R39+R45+R51+R57</f>
        <v>45.30000000000001</v>
      </c>
      <c r="S62" s="24">
        <f>S9+S15+S21+S27+S33+S39+S45+S51+S57</f>
        <v>27.81</v>
      </c>
      <c r="T62" s="60">
        <f t="shared" si="5"/>
        <v>0</v>
      </c>
      <c r="U62" s="65" t="s">
        <v>44</v>
      </c>
    </row>
    <row r="63" spans="1:21" ht="15.75" hidden="1" outlineLevel="1" thickBot="1">
      <c r="A63" s="26"/>
      <c r="B63" s="27" t="s">
        <v>4</v>
      </c>
      <c r="C63" s="28">
        <f t="shared" si="2"/>
        <v>5169.892000000001</v>
      </c>
      <c r="D63" s="28">
        <f t="shared" si="2"/>
        <v>509.87999999999994</v>
      </c>
      <c r="E63" s="28">
        <f t="shared" si="0"/>
        <v>4660.012000000001</v>
      </c>
      <c r="F63" s="39">
        <f>F10+F16+F22+F28+F34+F40+F46+F52+F58</f>
        <v>822.6680000000001</v>
      </c>
      <c r="G63" s="40">
        <f>G10+G16+G22+G28+G34+G40+G46+G52+G58</f>
        <v>1630.188</v>
      </c>
      <c r="H63" s="40">
        <f aca="true" t="shared" si="6" ref="H63:Q63">H10+H16+H22+H28+H34+H40+H46+H52+H58</f>
        <v>1327.06</v>
      </c>
      <c r="I63" s="40">
        <f t="shared" si="6"/>
        <v>880.096</v>
      </c>
      <c r="J63" s="123">
        <f t="shared" si="6"/>
        <v>0</v>
      </c>
      <c r="K63" s="41">
        <f>K10+K16+K22+K28+K34+K40+K46+K52+K58</f>
        <v>0</v>
      </c>
      <c r="L63" s="124">
        <f t="shared" si="1"/>
        <v>4660.012000000001</v>
      </c>
      <c r="M63" s="39">
        <f t="shared" si="6"/>
        <v>242.9630637466572</v>
      </c>
      <c r="N63" s="40">
        <f t="shared" si="6"/>
        <v>528.8505786315307</v>
      </c>
      <c r="O63" s="40">
        <f t="shared" si="6"/>
        <v>394.0384609743319</v>
      </c>
      <c r="P63" s="40">
        <f t="shared" si="6"/>
        <v>236.1478966474802</v>
      </c>
      <c r="Q63" s="41">
        <f t="shared" si="6"/>
        <v>0</v>
      </c>
      <c r="R63" s="125">
        <f>R10+R16+R22+R28+R34+R40+R46+R52+R58</f>
        <v>1402</v>
      </c>
      <c r="S63" s="70"/>
      <c r="T63" s="67">
        <f>T10+T16+T22+T28+T34+T40+T46+T52+T58</f>
        <v>0</v>
      </c>
      <c r="U63" s="94" t="s">
        <v>43</v>
      </c>
    </row>
    <row r="64" spans="1:21" ht="15" hidden="1" collapsed="1">
      <c r="A64" s="15"/>
      <c r="B64" s="16"/>
      <c r="C64" s="17"/>
      <c r="D64" s="17"/>
      <c r="E64" s="17"/>
      <c r="F64" s="126"/>
      <c r="G64" s="127"/>
      <c r="H64" s="127"/>
      <c r="I64" s="127"/>
      <c r="J64" s="128"/>
      <c r="K64" s="127"/>
      <c r="L64" s="129"/>
      <c r="M64" s="126"/>
      <c r="N64" s="127"/>
      <c r="O64" s="127"/>
      <c r="P64" s="127"/>
      <c r="Q64" s="127"/>
      <c r="R64" s="36"/>
      <c r="S64" s="21"/>
      <c r="T64" s="34"/>
      <c r="U64" s="55"/>
    </row>
    <row r="65" spans="1:21" ht="15">
      <c r="A65" s="137">
        <v>10</v>
      </c>
      <c r="B65" s="1" t="s">
        <v>32</v>
      </c>
      <c r="C65" s="6"/>
      <c r="D65" s="6"/>
      <c r="E65" s="6"/>
      <c r="F65" s="126"/>
      <c r="G65" s="127"/>
      <c r="H65" s="127"/>
      <c r="I65" s="127"/>
      <c r="J65" s="128"/>
      <c r="K65" s="127"/>
      <c r="L65" s="129"/>
      <c r="M65" s="126"/>
      <c r="N65" s="127"/>
      <c r="O65" s="127"/>
      <c r="P65" s="127"/>
      <c r="Q65" s="127"/>
      <c r="R65" s="36"/>
      <c r="S65" s="21"/>
      <c r="T65" s="34"/>
      <c r="U65" s="55"/>
    </row>
    <row r="66" spans="1:21" s="52" customFormat="1" ht="15" customHeight="1" hidden="1" outlineLevel="1">
      <c r="A66" s="138"/>
      <c r="B66" s="49" t="s">
        <v>45</v>
      </c>
      <c r="C66" s="54"/>
      <c r="D66" s="54"/>
      <c r="E66" s="54"/>
      <c r="F66" s="101">
        <v>1</v>
      </c>
      <c r="G66" s="102">
        <v>0</v>
      </c>
      <c r="H66" s="102">
        <v>0</v>
      </c>
      <c r="I66" s="102">
        <v>0</v>
      </c>
      <c r="J66" s="103">
        <v>0</v>
      </c>
      <c r="K66" s="104">
        <f>1-SUM(F66:J66)</f>
        <v>0</v>
      </c>
      <c r="L66" s="105"/>
      <c r="M66" s="101">
        <f>F66</f>
        <v>1</v>
      </c>
      <c r="N66" s="102">
        <f>G66</f>
        <v>0</v>
      </c>
      <c r="O66" s="102">
        <f>H66</f>
        <v>0</v>
      </c>
      <c r="P66" s="102">
        <f>I66</f>
        <v>0</v>
      </c>
      <c r="Q66" s="106">
        <f>J66</f>
        <v>0</v>
      </c>
      <c r="R66" s="101"/>
      <c r="S66" s="50"/>
      <c r="T66" s="51">
        <f>1-SUM(M66:Q66)</f>
        <v>0</v>
      </c>
      <c r="U66" s="92"/>
    </row>
    <row r="67" spans="1:21" ht="15" collapsed="1">
      <c r="A67" s="138"/>
      <c r="B67" s="4" t="s">
        <v>13</v>
      </c>
      <c r="C67" s="5">
        <v>7415</v>
      </c>
      <c r="D67" s="5">
        <v>0</v>
      </c>
      <c r="E67" s="5">
        <f>C67-D67</f>
        <v>7415</v>
      </c>
      <c r="F67" s="36"/>
      <c r="G67" s="37"/>
      <c r="H67" s="37"/>
      <c r="I67" s="37"/>
      <c r="J67" s="98"/>
      <c r="K67" s="99"/>
      <c r="L67" s="100">
        <f>E67-K67</f>
        <v>7415</v>
      </c>
      <c r="M67" s="36"/>
      <c r="N67" s="37"/>
      <c r="O67" s="37"/>
      <c r="P67" s="37"/>
      <c r="Q67" s="38"/>
      <c r="R67" s="36"/>
      <c r="S67" s="21"/>
      <c r="T67" s="43"/>
      <c r="U67" s="55"/>
    </row>
    <row r="68" spans="1:21" ht="15">
      <c r="A68" s="138"/>
      <c r="B68" s="11" t="s">
        <v>1</v>
      </c>
      <c r="C68" s="5">
        <v>897.215</v>
      </c>
      <c r="D68" s="5">
        <v>0</v>
      </c>
      <c r="E68" s="5">
        <f>C68-D68</f>
        <v>897.215</v>
      </c>
      <c r="F68" s="36">
        <f>E68*F66</f>
        <v>897.215</v>
      </c>
      <c r="G68" s="37">
        <f>E68*G66</f>
        <v>0</v>
      </c>
      <c r="H68" s="37">
        <f>E68*H66</f>
        <v>0</v>
      </c>
      <c r="I68" s="37">
        <f>E68*I66</f>
        <v>0</v>
      </c>
      <c r="J68" s="98">
        <f>E68*J66</f>
        <v>0</v>
      </c>
      <c r="K68" s="99">
        <f>E68*K66</f>
        <v>0</v>
      </c>
      <c r="L68" s="100">
        <f>E68-K68</f>
        <v>897.215</v>
      </c>
      <c r="M68" s="36">
        <f>R68*M66</f>
        <v>141.1</v>
      </c>
      <c r="N68" s="37">
        <f>R68*N66</f>
        <v>0</v>
      </c>
      <c r="O68" s="37">
        <f>R68*O66</f>
        <v>0</v>
      </c>
      <c r="P68" s="37">
        <f>R68*P66</f>
        <v>0</v>
      </c>
      <c r="Q68" s="38">
        <f>R68*Q66</f>
        <v>0</v>
      </c>
      <c r="R68" s="36">
        <v>141.1</v>
      </c>
      <c r="S68" s="21"/>
      <c r="T68" s="44">
        <f>R68*T66</f>
        <v>0</v>
      </c>
      <c r="U68" s="55" t="s">
        <v>42</v>
      </c>
    </row>
    <row r="69" spans="1:21" ht="15">
      <c r="A69" s="138"/>
      <c r="B69" s="11" t="s">
        <v>2</v>
      </c>
      <c r="C69" s="5">
        <v>4144.985000000001</v>
      </c>
      <c r="D69" s="5">
        <v>0</v>
      </c>
      <c r="E69" s="5">
        <f>C69-D69</f>
        <v>4144.985000000001</v>
      </c>
      <c r="F69" s="36">
        <f>E69*F66</f>
        <v>4144.985000000001</v>
      </c>
      <c r="G69" s="37">
        <f>E69*G66</f>
        <v>0</v>
      </c>
      <c r="H69" s="37">
        <f>E69*H66</f>
        <v>0</v>
      </c>
      <c r="I69" s="37">
        <f>E69*I66</f>
        <v>0</v>
      </c>
      <c r="J69" s="98">
        <f>E69*J66</f>
        <v>0</v>
      </c>
      <c r="K69" s="99">
        <f>E69*K66</f>
        <v>0</v>
      </c>
      <c r="L69" s="100">
        <f>E69-K69</f>
        <v>4144.985000000001</v>
      </c>
      <c r="M69" s="36">
        <f>R69*M66</f>
        <v>587</v>
      </c>
      <c r="N69" s="37">
        <f>R69*N66</f>
        <v>0</v>
      </c>
      <c r="O69" s="37">
        <f>R69*O66</f>
        <v>0</v>
      </c>
      <c r="P69" s="37">
        <f>R69*P66</f>
        <v>0</v>
      </c>
      <c r="Q69" s="38">
        <f>R69*Q66</f>
        <v>0</v>
      </c>
      <c r="R69" s="36">
        <v>587</v>
      </c>
      <c r="S69" s="21"/>
      <c r="T69" s="44">
        <f>R69*T66</f>
        <v>0</v>
      </c>
      <c r="U69" s="55" t="s">
        <v>42</v>
      </c>
    </row>
    <row r="70" spans="1:21" ht="15">
      <c r="A70" s="139"/>
      <c r="B70" s="11" t="s">
        <v>3</v>
      </c>
      <c r="C70" s="5">
        <v>2165.18</v>
      </c>
      <c r="D70" s="5">
        <v>0</v>
      </c>
      <c r="E70" s="5">
        <f>C70-D70</f>
        <v>2165.18</v>
      </c>
      <c r="F70" s="36">
        <f>E70*F66</f>
        <v>2165.18</v>
      </c>
      <c r="G70" s="37">
        <f>E70*G66</f>
        <v>0</v>
      </c>
      <c r="H70" s="37">
        <f>E70*H66</f>
        <v>0</v>
      </c>
      <c r="I70" s="37">
        <f>E70*I66</f>
        <v>0</v>
      </c>
      <c r="J70" s="98">
        <f>E70*J66</f>
        <v>0</v>
      </c>
      <c r="K70" s="99">
        <f>E70*K66</f>
        <v>0</v>
      </c>
      <c r="L70" s="100">
        <f>E70-K70</f>
        <v>2165.18</v>
      </c>
      <c r="M70" s="36">
        <v>2.1</v>
      </c>
      <c r="N70" s="37">
        <f>(R70+S70)*N66</f>
        <v>0</v>
      </c>
      <c r="O70" s="37">
        <f>(R70+S70)*O66</f>
        <v>0</v>
      </c>
      <c r="P70" s="37">
        <f>(R70+S70)*P66</f>
        <v>0</v>
      </c>
      <c r="Q70" s="38">
        <f>(R70+S70)*Q66</f>
        <v>0</v>
      </c>
      <c r="R70" s="36">
        <f>M70</f>
        <v>2.1</v>
      </c>
      <c r="S70" s="21">
        <v>1.47</v>
      </c>
      <c r="T70" s="44">
        <f>(R70+S70)*T66</f>
        <v>0</v>
      </c>
      <c r="U70" s="55" t="s">
        <v>44</v>
      </c>
    </row>
    <row r="71" spans="1:21" ht="15" hidden="1" outlineLevel="1">
      <c r="A71" s="3"/>
      <c r="B71" s="11" t="s">
        <v>4</v>
      </c>
      <c r="C71" s="5">
        <v>207.62</v>
      </c>
      <c r="D71" s="5">
        <v>0</v>
      </c>
      <c r="E71" s="5">
        <f>C71-D71</f>
        <v>207.62</v>
      </c>
      <c r="F71" s="36">
        <f>E71*F66</f>
        <v>207.62</v>
      </c>
      <c r="G71" s="37">
        <f>E71*G66</f>
        <v>0</v>
      </c>
      <c r="H71" s="37">
        <f>E71*H66</f>
        <v>0</v>
      </c>
      <c r="I71" s="37">
        <f>E71*I66</f>
        <v>0</v>
      </c>
      <c r="J71" s="98">
        <f>E71*J66</f>
        <v>0</v>
      </c>
      <c r="K71" s="99">
        <f>E71*K66</f>
        <v>0</v>
      </c>
      <c r="L71" s="100">
        <f>E71-K71</f>
        <v>207.62</v>
      </c>
      <c r="M71" s="36">
        <f>R71*M66</f>
        <v>65</v>
      </c>
      <c r="N71" s="37">
        <f>R71*N66</f>
        <v>0</v>
      </c>
      <c r="O71" s="37">
        <f>R71*O66</f>
        <v>0</v>
      </c>
      <c r="P71" s="37">
        <f>R71*P66</f>
        <v>0</v>
      </c>
      <c r="Q71" s="38">
        <f>R71*Q66</f>
        <v>0</v>
      </c>
      <c r="R71" s="36">
        <v>65</v>
      </c>
      <c r="S71" s="21"/>
      <c r="T71" s="44">
        <f>R71*T66</f>
        <v>0</v>
      </c>
      <c r="U71" s="55" t="s">
        <v>43</v>
      </c>
    </row>
    <row r="72" spans="1:21" s="52" customFormat="1" ht="15" hidden="1" outlineLevel="1">
      <c r="A72" s="53"/>
      <c r="B72" s="49" t="s">
        <v>45</v>
      </c>
      <c r="C72" s="54"/>
      <c r="D72" s="54"/>
      <c r="E72" s="54"/>
      <c r="F72" s="101">
        <v>1</v>
      </c>
      <c r="G72" s="102">
        <v>0</v>
      </c>
      <c r="H72" s="102">
        <v>0</v>
      </c>
      <c r="I72" s="102">
        <v>0</v>
      </c>
      <c r="J72" s="103">
        <v>0</v>
      </c>
      <c r="K72" s="104">
        <f>1-SUM(F72:J72)</f>
        <v>0</v>
      </c>
      <c r="L72" s="105"/>
      <c r="M72" s="101">
        <f>F72</f>
        <v>1</v>
      </c>
      <c r="N72" s="102">
        <f>G72</f>
        <v>0</v>
      </c>
      <c r="O72" s="102">
        <f>H72</f>
        <v>0</v>
      </c>
      <c r="P72" s="102">
        <f>I72</f>
        <v>0</v>
      </c>
      <c r="Q72" s="106">
        <f>J72</f>
        <v>0</v>
      </c>
      <c r="R72" s="101"/>
      <c r="S72" s="50"/>
      <c r="T72" s="51">
        <f>1-SUM(M72:Q72)</f>
        <v>0</v>
      </c>
      <c r="U72" s="92"/>
    </row>
    <row r="73" spans="1:21" ht="15" collapsed="1">
      <c r="A73" s="137">
        <v>11</v>
      </c>
      <c r="B73" s="4" t="s">
        <v>14</v>
      </c>
      <c r="C73" s="5">
        <v>7450</v>
      </c>
      <c r="D73" s="5">
        <v>4400</v>
      </c>
      <c r="E73" s="5">
        <f aca="true" t="shared" si="7" ref="E73:E82">C73-D73</f>
        <v>3050</v>
      </c>
      <c r="F73" s="36"/>
      <c r="G73" s="37"/>
      <c r="H73" s="37"/>
      <c r="I73" s="37"/>
      <c r="J73" s="98"/>
      <c r="K73" s="99"/>
      <c r="L73" s="100">
        <f aca="true" t="shared" si="8" ref="L73:L82">E73-K73</f>
        <v>3050</v>
      </c>
      <c r="M73" s="36"/>
      <c r="N73" s="37"/>
      <c r="O73" s="37"/>
      <c r="P73" s="37"/>
      <c r="Q73" s="38"/>
      <c r="R73" s="36"/>
      <c r="S73" s="21"/>
      <c r="T73" s="43"/>
      <c r="U73" s="55"/>
    </row>
    <row r="74" spans="1:21" ht="15">
      <c r="A74" s="138"/>
      <c r="B74" s="11" t="s">
        <v>1</v>
      </c>
      <c r="C74" s="5">
        <v>901.45</v>
      </c>
      <c r="D74" s="5">
        <v>532.4</v>
      </c>
      <c r="E74" s="5">
        <f t="shared" si="7"/>
        <v>369.05000000000007</v>
      </c>
      <c r="F74" s="36">
        <f>E74*F72</f>
        <v>369.05000000000007</v>
      </c>
      <c r="G74" s="37">
        <f>E74*G72</f>
        <v>0</v>
      </c>
      <c r="H74" s="37">
        <f>E74*H72</f>
        <v>0</v>
      </c>
      <c r="I74" s="37">
        <f>E74*I72</f>
        <v>0</v>
      </c>
      <c r="J74" s="98">
        <f>E74*J72</f>
        <v>0</v>
      </c>
      <c r="K74" s="99">
        <f>E74*K72</f>
        <v>0</v>
      </c>
      <c r="L74" s="100">
        <f t="shared" si="8"/>
        <v>369.05000000000007</v>
      </c>
      <c r="M74" s="36">
        <f>R74*M72</f>
        <v>142</v>
      </c>
      <c r="N74" s="37">
        <f>R74*N72</f>
        <v>0</v>
      </c>
      <c r="O74" s="37">
        <f>R74*O72</f>
        <v>0</v>
      </c>
      <c r="P74" s="37">
        <f>R74*P72</f>
        <v>0</v>
      </c>
      <c r="Q74" s="38">
        <f>R74*Q72</f>
        <v>0</v>
      </c>
      <c r="R74" s="36">
        <v>142</v>
      </c>
      <c r="S74" s="21"/>
      <c r="T74" s="44">
        <f>R74*T72</f>
        <v>0</v>
      </c>
      <c r="U74" s="55" t="s">
        <v>42</v>
      </c>
    </row>
    <row r="75" spans="1:21" ht="15">
      <c r="A75" s="138"/>
      <c r="B75" s="11" t="s">
        <v>2</v>
      </c>
      <c r="C75" s="5">
        <v>4164.55</v>
      </c>
      <c r="D75" s="5">
        <v>2459.6</v>
      </c>
      <c r="E75" s="5">
        <f t="shared" si="7"/>
        <v>1704.9500000000003</v>
      </c>
      <c r="F75" s="36">
        <f>E75*F72</f>
        <v>1704.9500000000003</v>
      </c>
      <c r="G75" s="37">
        <f>E75*G72</f>
        <v>0</v>
      </c>
      <c r="H75" s="37">
        <f>E75*H72</f>
        <v>0</v>
      </c>
      <c r="I75" s="37">
        <f>E75*I72</f>
        <v>0</v>
      </c>
      <c r="J75" s="98">
        <f>E75*J72</f>
        <v>0</v>
      </c>
      <c r="K75" s="99">
        <f>E75*K72</f>
        <v>0</v>
      </c>
      <c r="L75" s="100">
        <f t="shared" si="8"/>
        <v>1704.9500000000003</v>
      </c>
      <c r="M75" s="36">
        <f>R75*M72</f>
        <v>590</v>
      </c>
      <c r="N75" s="37">
        <f>R75*N72</f>
        <v>0</v>
      </c>
      <c r="O75" s="37">
        <f>R75*O72</f>
        <v>0</v>
      </c>
      <c r="P75" s="37">
        <f>R75*P72</f>
        <v>0</v>
      </c>
      <c r="Q75" s="38">
        <f>R75*Q72</f>
        <v>0</v>
      </c>
      <c r="R75" s="36">
        <v>590</v>
      </c>
      <c r="S75" s="21"/>
      <c r="T75" s="44">
        <f>R75*T72</f>
        <v>0</v>
      </c>
      <c r="U75" s="55" t="s">
        <v>42</v>
      </c>
    </row>
    <row r="76" spans="1:21" ht="15" thickBot="1">
      <c r="A76" s="139"/>
      <c r="B76" s="11" t="s">
        <v>3</v>
      </c>
      <c r="C76" s="5">
        <v>2175.4</v>
      </c>
      <c r="D76" s="5">
        <v>1284.8</v>
      </c>
      <c r="E76" s="5">
        <f t="shared" si="7"/>
        <v>890.6000000000001</v>
      </c>
      <c r="F76" s="36">
        <f>E76*F72</f>
        <v>890.6000000000001</v>
      </c>
      <c r="G76" s="37">
        <f>E76*G72</f>
        <v>0</v>
      </c>
      <c r="H76" s="37">
        <f>E76*H72</f>
        <v>0</v>
      </c>
      <c r="I76" s="37">
        <f>E76*I72</f>
        <v>0</v>
      </c>
      <c r="J76" s="98">
        <f>E76*J72</f>
        <v>0</v>
      </c>
      <c r="K76" s="99">
        <f>E76*K72</f>
        <v>0</v>
      </c>
      <c r="L76" s="100">
        <f t="shared" si="8"/>
        <v>890.6000000000001</v>
      </c>
      <c r="M76" s="36">
        <v>2.1</v>
      </c>
      <c r="N76" s="37">
        <f>(R76+S76)*N72</f>
        <v>0</v>
      </c>
      <c r="O76" s="37">
        <f>(R76+S76)*O72</f>
        <v>0</v>
      </c>
      <c r="P76" s="37">
        <f>(R76+S76)*P72</f>
        <v>0</v>
      </c>
      <c r="Q76" s="38">
        <f>(R76+S76)*Q72</f>
        <v>0</v>
      </c>
      <c r="R76" s="36">
        <v>2.1</v>
      </c>
      <c r="S76" s="21">
        <v>1.47</v>
      </c>
      <c r="T76" s="44">
        <f>(R76+S76)*T72</f>
        <v>0</v>
      </c>
      <c r="U76" s="55" t="s">
        <v>44</v>
      </c>
    </row>
    <row r="77" spans="1:21" ht="15" hidden="1" outlineLevel="1" thickBot="1">
      <c r="A77" s="12"/>
      <c r="B77" s="13" t="s">
        <v>4</v>
      </c>
      <c r="C77" s="14">
        <v>208.6</v>
      </c>
      <c r="D77" s="14">
        <v>123.2</v>
      </c>
      <c r="E77" s="14">
        <f t="shared" si="7"/>
        <v>85.39999999999999</v>
      </c>
      <c r="F77" s="107">
        <f>E77*F72</f>
        <v>85.39999999999999</v>
      </c>
      <c r="G77" s="108">
        <f>E77*G72</f>
        <v>0</v>
      </c>
      <c r="H77" s="108">
        <f>E77*H72</f>
        <v>0</v>
      </c>
      <c r="I77" s="108">
        <f>E77*I72</f>
        <v>0</v>
      </c>
      <c r="J77" s="109">
        <f>E77*J72</f>
        <v>0</v>
      </c>
      <c r="K77" s="110">
        <f>E77*K72</f>
        <v>0</v>
      </c>
      <c r="L77" s="111">
        <f t="shared" si="8"/>
        <v>85.39999999999999</v>
      </c>
      <c r="M77" s="107">
        <f>R77*M72</f>
        <v>65</v>
      </c>
      <c r="N77" s="108">
        <f>R77*N72</f>
        <v>0</v>
      </c>
      <c r="O77" s="108">
        <f>R77*O72</f>
        <v>0</v>
      </c>
      <c r="P77" s="108">
        <f>R77*P72</f>
        <v>0</v>
      </c>
      <c r="Q77" s="112">
        <f>R77*Q72</f>
        <v>0</v>
      </c>
      <c r="R77" s="107">
        <v>65</v>
      </c>
      <c r="S77" s="96"/>
      <c r="T77" s="63">
        <f>R77*T72</f>
        <v>0</v>
      </c>
      <c r="U77" s="93" t="s">
        <v>43</v>
      </c>
    </row>
    <row r="78" spans="1:21" ht="15" collapsed="1">
      <c r="A78" s="142"/>
      <c r="B78" s="18" t="s">
        <v>40</v>
      </c>
      <c r="C78" s="19">
        <f aca="true" t="shared" si="9" ref="C78:D82">C67+C73</f>
        <v>14865</v>
      </c>
      <c r="D78" s="19">
        <f t="shared" si="9"/>
        <v>4400</v>
      </c>
      <c r="E78" s="19">
        <f t="shared" si="7"/>
        <v>10465</v>
      </c>
      <c r="F78" s="113">
        <f aca="true" t="shared" si="10" ref="F78:Q78">SUM(F79:F82)</f>
        <v>10465.000000000002</v>
      </c>
      <c r="G78" s="114">
        <f t="shared" si="10"/>
        <v>0</v>
      </c>
      <c r="H78" s="114">
        <f t="shared" si="10"/>
        <v>0</v>
      </c>
      <c r="I78" s="114">
        <f t="shared" si="10"/>
        <v>0</v>
      </c>
      <c r="J78" s="116">
        <f t="shared" si="10"/>
        <v>0</v>
      </c>
      <c r="K78" s="130">
        <f>SUM(K79:K82)</f>
        <v>0</v>
      </c>
      <c r="L78" s="117">
        <f t="shared" si="8"/>
        <v>10465</v>
      </c>
      <c r="M78" s="113">
        <f t="shared" si="10"/>
        <v>1594.3</v>
      </c>
      <c r="N78" s="114">
        <f t="shared" si="10"/>
        <v>0</v>
      </c>
      <c r="O78" s="114">
        <f t="shared" si="10"/>
        <v>0</v>
      </c>
      <c r="P78" s="114">
        <f t="shared" si="10"/>
        <v>0</v>
      </c>
      <c r="Q78" s="116">
        <f t="shared" si="10"/>
        <v>0</v>
      </c>
      <c r="R78" s="113"/>
      <c r="S78" s="20"/>
      <c r="T78" s="56">
        <f>SUM(T79:T82)</f>
        <v>0</v>
      </c>
      <c r="U78" s="64"/>
    </row>
    <row r="79" spans="1:21" ht="15">
      <c r="A79" s="143"/>
      <c r="B79" s="10" t="s">
        <v>1</v>
      </c>
      <c r="C79" s="5">
        <f t="shared" si="9"/>
        <v>1798.665</v>
      </c>
      <c r="D79" s="5">
        <f t="shared" si="9"/>
        <v>532.4</v>
      </c>
      <c r="E79" s="5">
        <f t="shared" si="7"/>
        <v>1266.2649999999999</v>
      </c>
      <c r="F79" s="36">
        <f>F68+F74</f>
        <v>1266.265</v>
      </c>
      <c r="G79" s="37">
        <f aca="true" t="shared" si="11" ref="G79:Q79">G68+G74</f>
        <v>0</v>
      </c>
      <c r="H79" s="37">
        <f t="shared" si="11"/>
        <v>0</v>
      </c>
      <c r="I79" s="37">
        <f t="shared" si="11"/>
        <v>0</v>
      </c>
      <c r="J79" s="38">
        <f t="shared" si="11"/>
        <v>0</v>
      </c>
      <c r="K79" s="131">
        <f>K68+K74</f>
        <v>0</v>
      </c>
      <c r="L79" s="100">
        <f t="shared" si="8"/>
        <v>1266.2649999999999</v>
      </c>
      <c r="M79" s="36">
        <f t="shared" si="11"/>
        <v>283.1</v>
      </c>
      <c r="N79" s="37">
        <f t="shared" si="11"/>
        <v>0</v>
      </c>
      <c r="O79" s="37">
        <f t="shared" si="11"/>
        <v>0</v>
      </c>
      <c r="P79" s="37">
        <f t="shared" si="11"/>
        <v>0</v>
      </c>
      <c r="Q79" s="38">
        <f t="shared" si="11"/>
        <v>0</v>
      </c>
      <c r="R79" s="134">
        <f>R68+R74</f>
        <v>283.1</v>
      </c>
      <c r="S79" s="21"/>
      <c r="T79" s="43">
        <f>T68+T74</f>
        <v>0</v>
      </c>
      <c r="U79" s="55" t="s">
        <v>42</v>
      </c>
    </row>
    <row r="80" spans="1:21" ht="15">
      <c r="A80" s="143"/>
      <c r="B80" s="10" t="s">
        <v>2</v>
      </c>
      <c r="C80" s="5">
        <f t="shared" si="9"/>
        <v>8309.535</v>
      </c>
      <c r="D80" s="5">
        <f t="shared" si="9"/>
        <v>2459.6</v>
      </c>
      <c r="E80" s="5">
        <f t="shared" si="7"/>
        <v>5849.9349999999995</v>
      </c>
      <c r="F80" s="36">
        <f>F69+F75</f>
        <v>5849.935000000001</v>
      </c>
      <c r="G80" s="37">
        <f aca="true" t="shared" si="12" ref="G80:Q80">G69+G75</f>
        <v>0</v>
      </c>
      <c r="H80" s="37">
        <f t="shared" si="12"/>
        <v>0</v>
      </c>
      <c r="I80" s="37">
        <f t="shared" si="12"/>
        <v>0</v>
      </c>
      <c r="J80" s="38">
        <f t="shared" si="12"/>
        <v>0</v>
      </c>
      <c r="K80" s="131">
        <f>K69+K75</f>
        <v>0</v>
      </c>
      <c r="L80" s="100">
        <f t="shared" si="8"/>
        <v>5849.9349999999995</v>
      </c>
      <c r="M80" s="36">
        <f t="shared" si="12"/>
        <v>1177</v>
      </c>
      <c r="N80" s="37">
        <f t="shared" si="12"/>
        <v>0</v>
      </c>
      <c r="O80" s="37">
        <f t="shared" si="12"/>
        <v>0</v>
      </c>
      <c r="P80" s="37">
        <f t="shared" si="12"/>
        <v>0</v>
      </c>
      <c r="Q80" s="38">
        <f t="shared" si="12"/>
        <v>0</v>
      </c>
      <c r="R80" s="134">
        <f>R69+R75</f>
        <v>1177</v>
      </c>
      <c r="S80" s="21"/>
      <c r="T80" s="43">
        <f>T69+T75</f>
        <v>0</v>
      </c>
      <c r="U80" s="55" t="s">
        <v>42</v>
      </c>
    </row>
    <row r="81" spans="1:21" ht="15.75" thickBot="1">
      <c r="A81" s="144"/>
      <c r="B81" s="22" t="s">
        <v>3</v>
      </c>
      <c r="C81" s="23">
        <f t="shared" si="9"/>
        <v>4340.58</v>
      </c>
      <c r="D81" s="23">
        <f t="shared" si="9"/>
        <v>1284.8</v>
      </c>
      <c r="E81" s="23">
        <f t="shared" si="7"/>
        <v>3055.7799999999997</v>
      </c>
      <c r="F81" s="118">
        <f>F70+F76</f>
        <v>3055.7799999999997</v>
      </c>
      <c r="G81" s="119">
        <f aca="true" t="shared" si="13" ref="G81:Q81">G70+G76</f>
        <v>0</v>
      </c>
      <c r="H81" s="119">
        <f t="shared" si="13"/>
        <v>0</v>
      </c>
      <c r="I81" s="119">
        <f t="shared" si="13"/>
        <v>0</v>
      </c>
      <c r="J81" s="121">
        <f t="shared" si="13"/>
        <v>0</v>
      </c>
      <c r="K81" s="132">
        <f>K70+K76</f>
        <v>0</v>
      </c>
      <c r="L81" s="122">
        <f t="shared" si="8"/>
        <v>3055.7799999999997</v>
      </c>
      <c r="M81" s="118">
        <f t="shared" si="13"/>
        <v>4.2</v>
      </c>
      <c r="N81" s="119">
        <f t="shared" si="13"/>
        <v>0</v>
      </c>
      <c r="O81" s="119">
        <f t="shared" si="13"/>
        <v>0</v>
      </c>
      <c r="P81" s="119">
        <f t="shared" si="13"/>
        <v>0</v>
      </c>
      <c r="Q81" s="121">
        <f t="shared" si="13"/>
        <v>0</v>
      </c>
      <c r="R81" s="135">
        <f>R70+R76</f>
        <v>4.2</v>
      </c>
      <c r="S81" s="24">
        <f>S70+S76</f>
        <v>2.94</v>
      </c>
      <c r="T81" s="57">
        <f>T70+T76</f>
        <v>0</v>
      </c>
      <c r="U81" s="65" t="s">
        <v>44</v>
      </c>
    </row>
    <row r="82" spans="1:21" ht="15.75" hidden="1" outlineLevel="1" thickBot="1">
      <c r="A82" s="26"/>
      <c r="B82" s="27" t="s">
        <v>4</v>
      </c>
      <c r="C82" s="28">
        <f t="shared" si="9"/>
        <v>416.22</v>
      </c>
      <c r="D82" s="28">
        <f t="shared" si="9"/>
        <v>123.2</v>
      </c>
      <c r="E82" s="28">
        <f t="shared" si="7"/>
        <v>293.02000000000004</v>
      </c>
      <c r="F82" s="39">
        <f>F71+F77</f>
        <v>293.02</v>
      </c>
      <c r="G82" s="40">
        <f aca="true" t="shared" si="14" ref="G82:Q82">G71+G77</f>
        <v>0</v>
      </c>
      <c r="H82" s="40">
        <f t="shared" si="14"/>
        <v>0</v>
      </c>
      <c r="I82" s="40">
        <f t="shared" si="14"/>
        <v>0</v>
      </c>
      <c r="J82" s="41">
        <f t="shared" si="14"/>
        <v>0</v>
      </c>
      <c r="K82" s="133">
        <f>K71+K77</f>
        <v>0</v>
      </c>
      <c r="L82" s="124">
        <f t="shared" si="8"/>
        <v>293.02000000000004</v>
      </c>
      <c r="M82" s="39">
        <f t="shared" si="14"/>
        <v>130</v>
      </c>
      <c r="N82" s="40">
        <f t="shared" si="14"/>
        <v>0</v>
      </c>
      <c r="O82" s="40">
        <f t="shared" si="14"/>
        <v>0</v>
      </c>
      <c r="P82" s="40">
        <f t="shared" si="14"/>
        <v>0</v>
      </c>
      <c r="Q82" s="41">
        <f t="shared" si="14"/>
        <v>0</v>
      </c>
      <c r="R82" s="125">
        <f>R71+R77</f>
        <v>130</v>
      </c>
      <c r="S82" s="70"/>
      <c r="T82" s="66">
        <f>T71+T77</f>
        <v>0</v>
      </c>
      <c r="U82" s="94" t="s">
        <v>43</v>
      </c>
    </row>
    <row r="83" spans="1:21" ht="15" collapsed="1">
      <c r="A83" s="148">
        <v>12</v>
      </c>
      <c r="B83" s="1" t="s">
        <v>33</v>
      </c>
      <c r="C83" s="5"/>
      <c r="D83" s="5"/>
      <c r="E83" s="5"/>
      <c r="F83" s="126"/>
      <c r="G83" s="127"/>
      <c r="H83" s="127"/>
      <c r="I83" s="127"/>
      <c r="J83" s="128"/>
      <c r="K83" s="127"/>
      <c r="L83" s="129"/>
      <c r="M83" s="126"/>
      <c r="N83" s="127"/>
      <c r="O83" s="127"/>
      <c r="P83" s="127"/>
      <c r="Q83" s="127"/>
      <c r="R83" s="36"/>
      <c r="S83" s="21"/>
      <c r="T83" s="34"/>
      <c r="U83" s="55"/>
    </row>
    <row r="84" spans="1:21" s="52" customFormat="1" ht="15" customHeight="1" hidden="1" outlineLevel="1">
      <c r="A84" s="138"/>
      <c r="B84" s="49" t="s">
        <v>45</v>
      </c>
      <c r="C84" s="54"/>
      <c r="D84" s="54"/>
      <c r="E84" s="54"/>
      <c r="F84" s="101">
        <v>0</v>
      </c>
      <c r="G84" s="102">
        <v>0</v>
      </c>
      <c r="H84" s="102">
        <v>0.4882323485227842</v>
      </c>
      <c r="I84" s="102">
        <v>0.5117676514772158</v>
      </c>
      <c r="J84" s="103">
        <v>0</v>
      </c>
      <c r="K84" s="104">
        <f>1-SUM(F84:J84)</f>
        <v>0</v>
      </c>
      <c r="L84" s="105"/>
      <c r="M84" s="101">
        <f>F84</f>
        <v>0</v>
      </c>
      <c r="N84" s="102">
        <f>G84</f>
        <v>0</v>
      </c>
      <c r="O84" s="102">
        <f>H84</f>
        <v>0.4882323485227842</v>
      </c>
      <c r="P84" s="102">
        <f>I84</f>
        <v>0.5117676514772158</v>
      </c>
      <c r="Q84" s="106">
        <f>J84</f>
        <v>0</v>
      </c>
      <c r="R84" s="101"/>
      <c r="S84" s="50"/>
      <c r="T84" s="51">
        <f>1-SUM(M84:Q84)</f>
        <v>0</v>
      </c>
      <c r="U84" s="92"/>
    </row>
    <row r="85" spans="1:21" ht="15" collapsed="1">
      <c r="A85" s="138"/>
      <c r="B85" s="7" t="s">
        <v>15</v>
      </c>
      <c r="C85" s="5">
        <v>7988</v>
      </c>
      <c r="D85" s="5"/>
      <c r="E85" s="5">
        <f>C85-D85</f>
        <v>7988</v>
      </c>
      <c r="F85" s="36"/>
      <c r="G85" s="37"/>
      <c r="H85" s="37"/>
      <c r="I85" s="37"/>
      <c r="J85" s="98"/>
      <c r="K85" s="99"/>
      <c r="L85" s="100">
        <f>E85-K85</f>
        <v>7988</v>
      </c>
      <c r="M85" s="36"/>
      <c r="N85" s="37"/>
      <c r="O85" s="37"/>
      <c r="P85" s="37"/>
      <c r="Q85" s="38"/>
      <c r="R85" s="36"/>
      <c r="S85" s="21"/>
      <c r="T85" s="43"/>
      <c r="U85" s="55"/>
    </row>
    <row r="86" spans="1:21" ht="15">
      <c r="A86" s="138"/>
      <c r="B86" s="11" t="s">
        <v>1</v>
      </c>
      <c r="C86" s="5">
        <v>966.548</v>
      </c>
      <c r="D86" s="5">
        <v>0</v>
      </c>
      <c r="E86" s="5">
        <f>C86-D86</f>
        <v>966.548</v>
      </c>
      <c r="F86" s="36">
        <f>E86*F84</f>
        <v>0</v>
      </c>
      <c r="G86" s="37">
        <f>E86*G84</f>
        <v>0</v>
      </c>
      <c r="H86" s="37">
        <f>E86*H84</f>
        <v>471.90000000000003</v>
      </c>
      <c r="I86" s="37">
        <f>E86*I84</f>
        <v>494.64799999999997</v>
      </c>
      <c r="J86" s="98">
        <f>E86*J84</f>
        <v>0</v>
      </c>
      <c r="K86" s="99">
        <f>E86*K84</f>
        <v>0</v>
      </c>
      <c r="L86" s="100">
        <f>E86-K86</f>
        <v>966.548</v>
      </c>
      <c r="M86" s="36">
        <f>R86*M84</f>
        <v>0</v>
      </c>
      <c r="N86" s="37">
        <f>R86*N84</f>
        <v>0</v>
      </c>
      <c r="O86" s="37">
        <f>R86*O84</f>
        <v>56.14672008012018</v>
      </c>
      <c r="P86" s="37">
        <f>R86*P84</f>
        <v>58.85327991987982</v>
      </c>
      <c r="Q86" s="38">
        <f>R86*Q84</f>
        <v>0</v>
      </c>
      <c r="R86" s="36">
        <v>115</v>
      </c>
      <c r="S86" s="21"/>
      <c r="T86" s="44">
        <f>R86*T84</f>
        <v>0</v>
      </c>
      <c r="U86" s="55" t="s">
        <v>42</v>
      </c>
    </row>
    <row r="87" spans="1:21" ht="15">
      <c r="A87" s="138"/>
      <c r="B87" s="11" t="s">
        <v>2</v>
      </c>
      <c r="C87" s="5">
        <v>4465.292</v>
      </c>
      <c r="D87" s="5">
        <v>0</v>
      </c>
      <c r="E87" s="5">
        <f>C87-D87</f>
        <v>4465.292</v>
      </c>
      <c r="F87" s="36">
        <f>E87*F84</f>
        <v>0</v>
      </c>
      <c r="G87" s="37">
        <f>E87*G84</f>
        <v>0</v>
      </c>
      <c r="H87" s="37">
        <f>E87*H84</f>
        <v>2180.1000000000004</v>
      </c>
      <c r="I87" s="37">
        <f>E87*I84</f>
        <v>2285.192</v>
      </c>
      <c r="J87" s="98">
        <f>E87*J84</f>
        <v>0</v>
      </c>
      <c r="K87" s="99">
        <f>E87*K84</f>
        <v>0</v>
      </c>
      <c r="L87" s="100">
        <f>E87-K87</f>
        <v>4465.292</v>
      </c>
      <c r="M87" s="36">
        <f>R87*M84</f>
        <v>0</v>
      </c>
      <c r="N87" s="37">
        <f>R87*N84</f>
        <v>0</v>
      </c>
      <c r="O87" s="37">
        <f>R87*O84</f>
        <v>361.1942914371557</v>
      </c>
      <c r="P87" s="37">
        <f>R87*P84</f>
        <v>378.60570856284426</v>
      </c>
      <c r="Q87" s="38">
        <f>R87*Q84</f>
        <v>0</v>
      </c>
      <c r="R87" s="36">
        <v>739.8</v>
      </c>
      <c r="S87" s="21"/>
      <c r="T87" s="44">
        <f>R87*T84</f>
        <v>0</v>
      </c>
      <c r="U87" s="55" t="s">
        <v>42</v>
      </c>
    </row>
    <row r="88" spans="1:21" ht="15">
      <c r="A88" s="138"/>
      <c r="B88" s="11" t="s">
        <v>3</v>
      </c>
      <c r="C88" s="5">
        <v>2332.4959999999996</v>
      </c>
      <c r="D88" s="5">
        <v>0</v>
      </c>
      <c r="E88" s="5">
        <f>C88-D88</f>
        <v>2332.4959999999996</v>
      </c>
      <c r="F88" s="36">
        <f>E88*F84</f>
        <v>0</v>
      </c>
      <c r="G88" s="37">
        <f>E88*G84</f>
        <v>0</v>
      </c>
      <c r="H88" s="37">
        <f>E88*H84</f>
        <v>1138.8</v>
      </c>
      <c r="I88" s="37">
        <f>E88*I84</f>
        <v>1193.6959999999997</v>
      </c>
      <c r="J88" s="98">
        <f>E88*J84</f>
        <v>0</v>
      </c>
      <c r="K88" s="99">
        <f>E88*K84</f>
        <v>0</v>
      </c>
      <c r="L88" s="100">
        <f>E88-K88</f>
        <v>2332.4959999999996</v>
      </c>
      <c r="M88" s="36">
        <f>(R88+S88)*M84</f>
        <v>0</v>
      </c>
      <c r="N88" s="37">
        <f>(R88+S88)*N84</f>
        <v>0</v>
      </c>
      <c r="O88" s="37">
        <v>1.2</v>
      </c>
      <c r="P88" s="37">
        <v>1.2</v>
      </c>
      <c r="Q88" s="38">
        <f>(R88+S88)*Q84</f>
        <v>0</v>
      </c>
      <c r="R88" s="36">
        <f>O88+P88</f>
        <v>2.4</v>
      </c>
      <c r="S88" s="21">
        <v>1.68</v>
      </c>
      <c r="T88" s="44">
        <f>(R88+S88)*T84</f>
        <v>0</v>
      </c>
      <c r="U88" s="55" t="s">
        <v>44</v>
      </c>
    </row>
    <row r="89" spans="1:21" ht="15">
      <c r="A89" s="139"/>
      <c r="B89" s="11" t="s">
        <v>47</v>
      </c>
      <c r="C89" s="5">
        <f>42656/15</f>
        <v>2843.733333333333</v>
      </c>
      <c r="D89" s="5">
        <v>0</v>
      </c>
      <c r="E89" s="5">
        <f>C89</f>
        <v>2843.733333333333</v>
      </c>
      <c r="F89" s="36">
        <v>350</v>
      </c>
      <c r="G89" s="37">
        <v>422.9166666666668</v>
      </c>
      <c r="H89" s="37">
        <v>678.125</v>
      </c>
      <c r="I89" s="37">
        <v>459.375</v>
      </c>
      <c r="J89" s="98">
        <v>933.3333333333336</v>
      </c>
      <c r="K89" s="99">
        <v>0</v>
      </c>
      <c r="L89" s="100">
        <v>2843.733333333333</v>
      </c>
      <c r="M89" s="36">
        <v>373.3333333333333</v>
      </c>
      <c r="N89" s="37">
        <v>451.11111111111103</v>
      </c>
      <c r="O89" s="37">
        <v>723.3333333333333</v>
      </c>
      <c r="P89" s="37">
        <v>490</v>
      </c>
      <c r="Q89" s="38">
        <v>995.5555555555554</v>
      </c>
      <c r="R89" s="36">
        <f>45500/15</f>
        <v>3033.3333333333335</v>
      </c>
      <c r="S89" s="21"/>
      <c r="T89" s="44">
        <v>0</v>
      </c>
      <c r="U89" s="55" t="s">
        <v>53</v>
      </c>
    </row>
    <row r="90" spans="1:21" ht="15" hidden="1" outlineLevel="1">
      <c r="A90" s="3"/>
      <c r="B90" s="11" t="s">
        <v>4</v>
      </c>
      <c r="C90" s="5">
        <v>223.66400000000002</v>
      </c>
      <c r="D90" s="5">
        <v>0</v>
      </c>
      <c r="E90" s="5">
        <f>C90-D90</f>
        <v>223.66400000000002</v>
      </c>
      <c r="F90" s="36">
        <f>E90*F84</f>
        <v>0</v>
      </c>
      <c r="G90" s="37">
        <f>E90*G84</f>
        <v>0</v>
      </c>
      <c r="H90" s="37">
        <f>E90*H84</f>
        <v>109.20000000000002</v>
      </c>
      <c r="I90" s="37">
        <f>E90*I84</f>
        <v>114.464</v>
      </c>
      <c r="J90" s="98">
        <f>E90*J84</f>
        <v>0</v>
      </c>
      <c r="K90" s="99">
        <f>E90*K84</f>
        <v>0</v>
      </c>
      <c r="L90" s="100">
        <f>E90-K90</f>
        <v>223.66400000000002</v>
      </c>
      <c r="M90" s="36">
        <f>R90*M84</f>
        <v>0</v>
      </c>
      <c r="N90" s="37">
        <f>R90*N84</f>
        <v>0</v>
      </c>
      <c r="O90" s="37">
        <f>R90*O84</f>
        <v>34.176264396594895</v>
      </c>
      <c r="P90" s="37">
        <f>R90*P84</f>
        <v>35.823735603405105</v>
      </c>
      <c r="Q90" s="38">
        <f>R90*Q84</f>
        <v>0</v>
      </c>
      <c r="R90" s="36">
        <v>70</v>
      </c>
      <c r="S90" s="21"/>
      <c r="T90" s="44">
        <f>R90*T84</f>
        <v>0</v>
      </c>
      <c r="U90" s="55" t="s">
        <v>43</v>
      </c>
    </row>
    <row r="91" spans="1:21" s="52" customFormat="1" ht="15" hidden="1" outlineLevel="1">
      <c r="A91" s="53"/>
      <c r="B91" s="49" t="s">
        <v>45</v>
      </c>
      <c r="C91" s="54"/>
      <c r="D91" s="54"/>
      <c r="E91" s="54"/>
      <c r="F91" s="101">
        <v>0</v>
      </c>
      <c r="G91" s="102">
        <v>0</v>
      </c>
      <c r="H91" s="102">
        <v>0.4882323485227842</v>
      </c>
      <c r="I91" s="102">
        <v>0.5117676514772158</v>
      </c>
      <c r="J91" s="103">
        <v>0</v>
      </c>
      <c r="K91" s="104">
        <f>1-SUM(F91:J91)</f>
        <v>0</v>
      </c>
      <c r="L91" s="105"/>
      <c r="M91" s="101">
        <f>F91</f>
        <v>0</v>
      </c>
      <c r="N91" s="102">
        <f>G91</f>
        <v>0</v>
      </c>
      <c r="O91" s="102">
        <f>H91</f>
        <v>0.4882323485227842</v>
      </c>
      <c r="P91" s="102">
        <f>I91</f>
        <v>0.5117676514772158</v>
      </c>
      <c r="Q91" s="106">
        <f>J91</f>
        <v>0</v>
      </c>
      <c r="R91" s="101"/>
      <c r="S91" s="50"/>
      <c r="T91" s="51">
        <f>1-SUM(M91:Q91)</f>
        <v>0</v>
      </c>
      <c r="U91" s="92"/>
    </row>
    <row r="92" spans="1:21" ht="15" collapsed="1">
      <c r="A92" s="137">
        <v>13</v>
      </c>
      <c r="B92" s="7" t="s">
        <v>16</v>
      </c>
      <c r="C92" s="5">
        <v>7988</v>
      </c>
      <c r="D92" s="5"/>
      <c r="E92" s="5">
        <f aca="true" t="shared" si="15" ref="E92:E97">C92-D92</f>
        <v>7988</v>
      </c>
      <c r="F92" s="36"/>
      <c r="G92" s="37"/>
      <c r="H92" s="37"/>
      <c r="I92" s="37"/>
      <c r="J92" s="98"/>
      <c r="K92" s="99"/>
      <c r="L92" s="100">
        <f>E92-K92</f>
        <v>7988</v>
      </c>
      <c r="M92" s="36"/>
      <c r="N92" s="37"/>
      <c r="O92" s="37"/>
      <c r="P92" s="37"/>
      <c r="Q92" s="38"/>
      <c r="R92" s="36"/>
      <c r="S92" s="21"/>
      <c r="T92" s="43"/>
      <c r="U92" s="55"/>
    </row>
    <row r="93" spans="1:21" ht="15">
      <c r="A93" s="138"/>
      <c r="B93" s="11" t="s">
        <v>1</v>
      </c>
      <c r="C93" s="5">
        <v>966.548</v>
      </c>
      <c r="D93" s="5">
        <v>0</v>
      </c>
      <c r="E93" s="5">
        <f t="shared" si="15"/>
        <v>966.548</v>
      </c>
      <c r="F93" s="36">
        <f>E93*F91</f>
        <v>0</v>
      </c>
      <c r="G93" s="37">
        <f>E93*G91</f>
        <v>0</v>
      </c>
      <c r="H93" s="37">
        <f>E93*H91</f>
        <v>471.90000000000003</v>
      </c>
      <c r="I93" s="37">
        <f>E93*I91</f>
        <v>494.64799999999997</v>
      </c>
      <c r="J93" s="98">
        <f>E93*J91</f>
        <v>0</v>
      </c>
      <c r="K93" s="99">
        <f>E93*K91</f>
        <v>0</v>
      </c>
      <c r="L93" s="100">
        <f>E93-K93</f>
        <v>966.548</v>
      </c>
      <c r="M93" s="36">
        <f>R93*M91</f>
        <v>0</v>
      </c>
      <c r="N93" s="37">
        <f>R93*N91</f>
        <v>0</v>
      </c>
      <c r="O93" s="37">
        <f>R93*O91</f>
        <v>56.14672008012018</v>
      </c>
      <c r="P93" s="37">
        <f>R93*P91</f>
        <v>58.85327991987982</v>
      </c>
      <c r="Q93" s="38">
        <f>R93*Q91</f>
        <v>0</v>
      </c>
      <c r="R93" s="36">
        <v>115</v>
      </c>
      <c r="S93" s="21"/>
      <c r="T93" s="44">
        <f>R93*T91</f>
        <v>0</v>
      </c>
      <c r="U93" s="55" t="s">
        <v>42</v>
      </c>
    </row>
    <row r="94" spans="1:21" ht="15">
      <c r="A94" s="138"/>
      <c r="B94" s="11" t="s">
        <v>2</v>
      </c>
      <c r="C94" s="5">
        <v>4465.292</v>
      </c>
      <c r="D94" s="5">
        <v>0</v>
      </c>
      <c r="E94" s="5">
        <f t="shared" si="15"/>
        <v>4465.292</v>
      </c>
      <c r="F94" s="36">
        <f>E94*F91</f>
        <v>0</v>
      </c>
      <c r="G94" s="37">
        <f>E94*G91</f>
        <v>0</v>
      </c>
      <c r="H94" s="37">
        <f>E94*H91</f>
        <v>2180.1000000000004</v>
      </c>
      <c r="I94" s="37">
        <f>E94*I91</f>
        <v>2285.192</v>
      </c>
      <c r="J94" s="98">
        <f>E94*J91</f>
        <v>0</v>
      </c>
      <c r="K94" s="99">
        <f>E94*K91</f>
        <v>0</v>
      </c>
      <c r="L94" s="100">
        <f>E94-K94</f>
        <v>4465.292</v>
      </c>
      <c r="M94" s="36">
        <f>R94*M91</f>
        <v>0</v>
      </c>
      <c r="N94" s="37">
        <f>R94*N91</f>
        <v>0</v>
      </c>
      <c r="O94" s="37">
        <f>R94*O91</f>
        <v>361.1942914371557</v>
      </c>
      <c r="P94" s="37">
        <f>R94*P91</f>
        <v>378.60570856284426</v>
      </c>
      <c r="Q94" s="38">
        <f>R94*Q91</f>
        <v>0</v>
      </c>
      <c r="R94" s="36">
        <v>739.8</v>
      </c>
      <c r="S94" s="21"/>
      <c r="T94" s="44">
        <f>R94*T91</f>
        <v>0</v>
      </c>
      <c r="U94" s="55" t="s">
        <v>42</v>
      </c>
    </row>
    <row r="95" spans="1:21" ht="15">
      <c r="A95" s="138"/>
      <c r="B95" s="11" t="s">
        <v>3</v>
      </c>
      <c r="C95" s="5">
        <v>2332.4959999999996</v>
      </c>
      <c r="D95" s="5">
        <v>0</v>
      </c>
      <c r="E95" s="5">
        <f t="shared" si="15"/>
        <v>2332.4959999999996</v>
      </c>
      <c r="F95" s="36">
        <f>E95*F91</f>
        <v>0</v>
      </c>
      <c r="G95" s="37">
        <f>E95*G91</f>
        <v>0</v>
      </c>
      <c r="H95" s="37">
        <f>E95*H91</f>
        <v>1138.8</v>
      </c>
      <c r="I95" s="37">
        <f>E95*I91</f>
        <v>1193.6959999999997</v>
      </c>
      <c r="J95" s="98">
        <f>E95*J91</f>
        <v>0</v>
      </c>
      <c r="K95" s="99">
        <f>E95*K91</f>
        <v>0</v>
      </c>
      <c r="L95" s="100">
        <f>E95-K95</f>
        <v>2332.4959999999996</v>
      </c>
      <c r="M95" s="36">
        <f>(R95+S95)*M91</f>
        <v>0</v>
      </c>
      <c r="N95" s="37">
        <f>(R95+S95)*N91</f>
        <v>0</v>
      </c>
      <c r="O95" s="37">
        <v>1.2</v>
      </c>
      <c r="P95" s="37">
        <v>1.2</v>
      </c>
      <c r="Q95" s="38">
        <f>(R95+S95)*Q91</f>
        <v>0</v>
      </c>
      <c r="R95" s="36">
        <f>P95+O95</f>
        <v>2.4</v>
      </c>
      <c r="S95" s="21">
        <v>1.68</v>
      </c>
      <c r="T95" s="44">
        <f>(R95+S95)*T91</f>
        <v>0</v>
      </c>
      <c r="U95" s="55" t="s">
        <v>44</v>
      </c>
    </row>
    <row r="96" spans="1:21" ht="15">
      <c r="A96" s="139"/>
      <c r="B96" s="11" t="s">
        <v>47</v>
      </c>
      <c r="C96" s="5">
        <f>42656/15</f>
        <v>2843.733333333333</v>
      </c>
      <c r="D96" s="5">
        <v>0</v>
      </c>
      <c r="E96" s="5">
        <f t="shared" si="15"/>
        <v>2843.733333333333</v>
      </c>
      <c r="F96" s="36">
        <v>350</v>
      </c>
      <c r="G96" s="37">
        <v>422.9166666666668</v>
      </c>
      <c r="H96" s="37">
        <v>678.125</v>
      </c>
      <c r="I96" s="37">
        <v>459.375</v>
      </c>
      <c r="J96" s="98">
        <v>933.3333333333336</v>
      </c>
      <c r="K96" s="99">
        <v>0</v>
      </c>
      <c r="L96" s="100">
        <v>2843.733333333333</v>
      </c>
      <c r="M96" s="36">
        <v>373.3333333333333</v>
      </c>
      <c r="N96" s="37">
        <v>451.11111111111103</v>
      </c>
      <c r="O96" s="37">
        <v>723.3333333333333</v>
      </c>
      <c r="P96" s="37">
        <v>490</v>
      </c>
      <c r="Q96" s="38">
        <v>995.5555555555554</v>
      </c>
      <c r="R96" s="36">
        <f>45500/15</f>
        <v>3033.3333333333335</v>
      </c>
      <c r="S96" s="21"/>
      <c r="T96" s="44">
        <v>0</v>
      </c>
      <c r="U96" s="55" t="s">
        <v>53</v>
      </c>
    </row>
    <row r="97" spans="1:21" ht="15" hidden="1" outlineLevel="1">
      <c r="A97" s="3"/>
      <c r="B97" s="11" t="s">
        <v>4</v>
      </c>
      <c r="C97" s="5">
        <v>223.66400000000002</v>
      </c>
      <c r="D97" s="5">
        <v>0</v>
      </c>
      <c r="E97" s="5">
        <f t="shared" si="15"/>
        <v>223.66400000000002</v>
      </c>
      <c r="F97" s="36">
        <f>E97*F91</f>
        <v>0</v>
      </c>
      <c r="G97" s="37">
        <f>E97*G91</f>
        <v>0</v>
      </c>
      <c r="H97" s="37">
        <f>E97*H91</f>
        <v>109.20000000000002</v>
      </c>
      <c r="I97" s="37">
        <f>E97*I91</f>
        <v>114.464</v>
      </c>
      <c r="J97" s="98">
        <f>E97*J91</f>
        <v>0</v>
      </c>
      <c r="K97" s="99">
        <f>E97*K91</f>
        <v>0</v>
      </c>
      <c r="L97" s="100">
        <f>E97-K97</f>
        <v>223.66400000000002</v>
      </c>
      <c r="M97" s="36">
        <f>R97*M91</f>
        <v>0</v>
      </c>
      <c r="N97" s="37">
        <f>R97*N91</f>
        <v>0</v>
      </c>
      <c r="O97" s="37">
        <f>R97*O91</f>
        <v>34.176264396594895</v>
      </c>
      <c r="P97" s="37">
        <f>R97*P91</f>
        <v>35.823735603405105</v>
      </c>
      <c r="Q97" s="38">
        <f>R97*Q91</f>
        <v>0</v>
      </c>
      <c r="R97" s="36">
        <v>70</v>
      </c>
      <c r="S97" s="21"/>
      <c r="T97" s="44">
        <f>R97*T91</f>
        <v>0</v>
      </c>
      <c r="U97" s="55" t="s">
        <v>43</v>
      </c>
    </row>
    <row r="98" spans="1:21" s="52" customFormat="1" ht="15" hidden="1" outlineLevel="1">
      <c r="A98" s="53"/>
      <c r="B98" s="49" t="s">
        <v>45</v>
      </c>
      <c r="C98" s="54"/>
      <c r="D98" s="54"/>
      <c r="E98" s="54"/>
      <c r="F98" s="101">
        <v>0</v>
      </c>
      <c r="G98" s="102">
        <v>0</v>
      </c>
      <c r="H98" s="102">
        <v>0.4390458071125421</v>
      </c>
      <c r="I98" s="102">
        <v>0.560954192887458</v>
      </c>
      <c r="J98" s="103">
        <v>0</v>
      </c>
      <c r="K98" s="104">
        <f>1-SUM(F98:J98)</f>
        <v>0</v>
      </c>
      <c r="L98" s="105"/>
      <c r="M98" s="101">
        <f>F98</f>
        <v>0</v>
      </c>
      <c r="N98" s="102">
        <f>G98</f>
        <v>0</v>
      </c>
      <c r="O98" s="102">
        <f>H98</f>
        <v>0.4390458071125421</v>
      </c>
      <c r="P98" s="102">
        <f>I98</f>
        <v>0.560954192887458</v>
      </c>
      <c r="Q98" s="106">
        <f>J98</f>
        <v>0</v>
      </c>
      <c r="R98" s="101"/>
      <c r="S98" s="50"/>
      <c r="T98" s="51">
        <f>1-SUM(M98:Q98)</f>
        <v>0</v>
      </c>
      <c r="U98" s="92"/>
    </row>
    <row r="99" spans="1:21" ht="15" collapsed="1">
      <c r="A99" s="137">
        <v>14</v>
      </c>
      <c r="B99" s="7" t="s">
        <v>17</v>
      </c>
      <c r="C99" s="5">
        <v>6833</v>
      </c>
      <c r="D99" s="5"/>
      <c r="E99" s="5">
        <f aca="true" t="shared" si="16" ref="E99:E104">C99-D99</f>
        <v>6833</v>
      </c>
      <c r="F99" s="36"/>
      <c r="G99" s="37"/>
      <c r="H99" s="37"/>
      <c r="I99" s="37"/>
      <c r="J99" s="98"/>
      <c r="K99" s="99"/>
      <c r="L99" s="100">
        <f>E99-K99</f>
        <v>6833</v>
      </c>
      <c r="M99" s="36"/>
      <c r="N99" s="37"/>
      <c r="O99" s="37"/>
      <c r="P99" s="37"/>
      <c r="Q99" s="38"/>
      <c r="R99" s="36"/>
      <c r="S99" s="21"/>
      <c r="T99" s="43"/>
      <c r="U99" s="55"/>
    </row>
    <row r="100" spans="1:21" ht="15">
      <c r="A100" s="138"/>
      <c r="B100" s="11" t="s">
        <v>1</v>
      </c>
      <c r="C100" s="5">
        <v>826.793</v>
      </c>
      <c r="D100" s="5">
        <v>0</v>
      </c>
      <c r="E100" s="5">
        <f t="shared" si="16"/>
        <v>826.793</v>
      </c>
      <c r="F100" s="36">
        <f>E100*F98</f>
        <v>0</v>
      </c>
      <c r="G100" s="37">
        <f>E100*G98</f>
        <v>0</v>
      </c>
      <c r="H100" s="37">
        <f>E100*H98</f>
        <v>363</v>
      </c>
      <c r="I100" s="37">
        <f>E100*I98</f>
        <v>463.793</v>
      </c>
      <c r="J100" s="98">
        <f>E100*J98</f>
        <v>0</v>
      </c>
      <c r="K100" s="99">
        <f>E100*K98</f>
        <v>0</v>
      </c>
      <c r="L100" s="100">
        <f>E100-K100</f>
        <v>826.793</v>
      </c>
      <c r="M100" s="36">
        <f>R100*M98</f>
        <v>0</v>
      </c>
      <c r="N100" s="37">
        <f>R100*N98</f>
        <v>0</v>
      </c>
      <c r="O100" s="37">
        <f>R100*O98</f>
        <v>42.587443289916585</v>
      </c>
      <c r="P100" s="37">
        <f>R100*P98</f>
        <v>54.41255671008342</v>
      </c>
      <c r="Q100" s="38">
        <f>R100*Q98</f>
        <v>0</v>
      </c>
      <c r="R100" s="36">
        <v>97</v>
      </c>
      <c r="S100" s="21"/>
      <c r="T100" s="44">
        <f>R100*T98</f>
        <v>0</v>
      </c>
      <c r="U100" s="55" t="s">
        <v>42</v>
      </c>
    </row>
    <row r="101" spans="1:21" ht="15">
      <c r="A101" s="138"/>
      <c r="B101" s="11" t="s">
        <v>2</v>
      </c>
      <c r="C101" s="5">
        <v>3819.6470000000004</v>
      </c>
      <c r="D101" s="5">
        <v>0</v>
      </c>
      <c r="E101" s="5">
        <f t="shared" si="16"/>
        <v>3819.6470000000004</v>
      </c>
      <c r="F101" s="36">
        <f>E101*F98</f>
        <v>0</v>
      </c>
      <c r="G101" s="37">
        <f>E101*G98</f>
        <v>0</v>
      </c>
      <c r="H101" s="37">
        <f>E101*H98</f>
        <v>1677.0000000000002</v>
      </c>
      <c r="I101" s="37">
        <f>E101*I98</f>
        <v>2142.6470000000004</v>
      </c>
      <c r="J101" s="98">
        <f>E101*J98</f>
        <v>0</v>
      </c>
      <c r="K101" s="99">
        <f>E101*K98</f>
        <v>0</v>
      </c>
      <c r="L101" s="100">
        <f>E101-K101</f>
        <v>3819.6470000000004</v>
      </c>
      <c r="M101" s="36">
        <f>R101*M98</f>
        <v>0</v>
      </c>
      <c r="N101" s="37">
        <f>R101*N98</f>
        <v>0</v>
      </c>
      <c r="O101" s="37">
        <f>R101*O98</f>
        <v>278.8379920971755</v>
      </c>
      <c r="P101" s="37">
        <f>R101*P98</f>
        <v>356.26200790282456</v>
      </c>
      <c r="Q101" s="38">
        <f>R101*Q98</f>
        <v>0</v>
      </c>
      <c r="R101" s="36">
        <v>635.1</v>
      </c>
      <c r="S101" s="21"/>
      <c r="T101" s="44">
        <f>R101*T98</f>
        <v>0</v>
      </c>
      <c r="U101" s="55" t="s">
        <v>42</v>
      </c>
    </row>
    <row r="102" spans="1:21" ht="15">
      <c r="A102" s="138"/>
      <c r="B102" s="11" t="s">
        <v>3</v>
      </c>
      <c r="C102" s="5">
        <v>1995.2359999999999</v>
      </c>
      <c r="D102" s="5">
        <v>0</v>
      </c>
      <c r="E102" s="5">
        <f t="shared" si="16"/>
        <v>1995.2359999999999</v>
      </c>
      <c r="F102" s="36">
        <f>E102*F98</f>
        <v>0</v>
      </c>
      <c r="G102" s="37">
        <f>E102*G98</f>
        <v>0</v>
      </c>
      <c r="H102" s="37">
        <f>E102*H98</f>
        <v>876</v>
      </c>
      <c r="I102" s="37">
        <f>E102*I98</f>
        <v>1119.236</v>
      </c>
      <c r="J102" s="98">
        <f>E102*J98</f>
        <v>0</v>
      </c>
      <c r="K102" s="99">
        <f>E102*K98</f>
        <v>0</v>
      </c>
      <c r="L102" s="100">
        <f>E102-K102</f>
        <v>1995.2359999999999</v>
      </c>
      <c r="M102" s="36">
        <f>(R102+S102)*M98</f>
        <v>0</v>
      </c>
      <c r="N102" s="37">
        <f>(R102+S102)*N98</f>
        <v>0</v>
      </c>
      <c r="O102" s="37">
        <v>0.9</v>
      </c>
      <c r="P102" s="37">
        <v>1.2</v>
      </c>
      <c r="Q102" s="38">
        <f>(R102+S102)*Q98</f>
        <v>0</v>
      </c>
      <c r="R102" s="36">
        <f>P102+O102</f>
        <v>2.1</v>
      </c>
      <c r="S102" s="21">
        <v>1.46</v>
      </c>
      <c r="T102" s="44">
        <f>(R102+S102)*T98</f>
        <v>0</v>
      </c>
      <c r="U102" s="55" t="s">
        <v>44</v>
      </c>
    </row>
    <row r="103" spans="1:21" ht="15">
      <c r="A103" s="139"/>
      <c r="B103" s="11" t="s">
        <v>47</v>
      </c>
      <c r="C103" s="5">
        <f>42656/15</f>
        <v>2843.733333333333</v>
      </c>
      <c r="D103" s="5">
        <v>0</v>
      </c>
      <c r="E103" s="5">
        <f t="shared" si="16"/>
        <v>2843.733333333333</v>
      </c>
      <c r="F103" s="36">
        <v>350</v>
      </c>
      <c r="G103" s="37">
        <v>422.9166666666668</v>
      </c>
      <c r="H103" s="37">
        <v>678.125</v>
      </c>
      <c r="I103" s="37">
        <v>459.375</v>
      </c>
      <c r="J103" s="98">
        <v>933.3333333333336</v>
      </c>
      <c r="K103" s="99">
        <v>0</v>
      </c>
      <c r="L103" s="100">
        <v>2843.733333333333</v>
      </c>
      <c r="M103" s="36">
        <v>373.3333333333333</v>
      </c>
      <c r="N103" s="37">
        <v>451.11111111111103</v>
      </c>
      <c r="O103" s="37">
        <v>723.3333333333333</v>
      </c>
      <c r="P103" s="37">
        <v>490</v>
      </c>
      <c r="Q103" s="38">
        <v>995.5555555555554</v>
      </c>
      <c r="R103" s="36">
        <f>45500/15</f>
        <v>3033.3333333333335</v>
      </c>
      <c r="S103" s="21"/>
      <c r="T103" s="44">
        <v>0</v>
      </c>
      <c r="U103" s="55" t="s">
        <v>53</v>
      </c>
    </row>
    <row r="104" spans="1:21" ht="15" hidden="1" outlineLevel="1">
      <c r="A104" s="3"/>
      <c r="B104" s="11" t="s">
        <v>4</v>
      </c>
      <c r="C104" s="5">
        <v>191.324</v>
      </c>
      <c r="D104" s="5">
        <v>0</v>
      </c>
      <c r="E104" s="5">
        <f t="shared" si="16"/>
        <v>191.324</v>
      </c>
      <c r="F104" s="36">
        <f>E104*F98</f>
        <v>0</v>
      </c>
      <c r="G104" s="37">
        <f>E104*G98</f>
        <v>0</v>
      </c>
      <c r="H104" s="37">
        <f>E104*H98</f>
        <v>84.00000000000001</v>
      </c>
      <c r="I104" s="37">
        <f>E104*I98</f>
        <v>107.32400000000001</v>
      </c>
      <c r="J104" s="98">
        <f>E104*J98</f>
        <v>0</v>
      </c>
      <c r="K104" s="99">
        <f>E104*K98</f>
        <v>0</v>
      </c>
      <c r="L104" s="100">
        <f>E104-K104</f>
        <v>191.324</v>
      </c>
      <c r="M104" s="36">
        <f>R104*M98</f>
        <v>0</v>
      </c>
      <c r="N104" s="37">
        <f>R104*N98</f>
        <v>0</v>
      </c>
      <c r="O104" s="37">
        <f>R104*O98</f>
        <v>26.342748426752525</v>
      </c>
      <c r="P104" s="37">
        <f>R104*P98</f>
        <v>33.65725157324748</v>
      </c>
      <c r="Q104" s="38">
        <f>R104*Q98</f>
        <v>0</v>
      </c>
      <c r="R104" s="36">
        <v>60</v>
      </c>
      <c r="S104" s="21"/>
      <c r="T104" s="44">
        <f>R104*T98</f>
        <v>0</v>
      </c>
      <c r="U104" s="55" t="s">
        <v>43</v>
      </c>
    </row>
    <row r="105" spans="1:21" s="52" customFormat="1" ht="15" hidden="1" outlineLevel="1">
      <c r="A105" s="53"/>
      <c r="B105" s="49" t="s">
        <v>45</v>
      </c>
      <c r="C105" s="54"/>
      <c r="D105" s="54"/>
      <c r="E105" s="54"/>
      <c r="F105" s="101">
        <v>0</v>
      </c>
      <c r="G105" s="102">
        <v>0</v>
      </c>
      <c r="H105" s="102">
        <v>0</v>
      </c>
      <c r="I105" s="102">
        <v>0.4652241112828439</v>
      </c>
      <c r="J105" s="103">
        <v>0.5347758887171561</v>
      </c>
      <c r="K105" s="104">
        <f>1-SUM(F105:J105)</f>
        <v>0</v>
      </c>
      <c r="L105" s="105"/>
      <c r="M105" s="101">
        <f>F105</f>
        <v>0</v>
      </c>
      <c r="N105" s="102">
        <f>G105</f>
        <v>0</v>
      </c>
      <c r="O105" s="102">
        <f>H105</f>
        <v>0</v>
      </c>
      <c r="P105" s="102">
        <f>I105</f>
        <v>0.4652241112828439</v>
      </c>
      <c r="Q105" s="106">
        <f>J105</f>
        <v>0.5347758887171561</v>
      </c>
      <c r="R105" s="101"/>
      <c r="S105" s="50"/>
      <c r="T105" s="51">
        <f>1-SUM(M105:Q105)</f>
        <v>0</v>
      </c>
      <c r="U105" s="92"/>
    </row>
    <row r="106" spans="1:21" ht="15" collapsed="1">
      <c r="A106" s="137">
        <v>15</v>
      </c>
      <c r="B106" s="7" t="s">
        <v>18</v>
      </c>
      <c r="C106" s="5">
        <v>6470</v>
      </c>
      <c r="D106" s="5"/>
      <c r="E106" s="5">
        <f aca="true" t="shared" si="17" ref="E106:E111">C106-D106</f>
        <v>6470</v>
      </c>
      <c r="F106" s="36"/>
      <c r="G106" s="37"/>
      <c r="H106" s="37"/>
      <c r="I106" s="37"/>
      <c r="J106" s="98"/>
      <c r="K106" s="99"/>
      <c r="L106" s="100">
        <f>E106-K106</f>
        <v>6470</v>
      </c>
      <c r="M106" s="36"/>
      <c r="N106" s="37"/>
      <c r="O106" s="37"/>
      <c r="P106" s="37"/>
      <c r="Q106" s="38"/>
      <c r="R106" s="36"/>
      <c r="S106" s="21"/>
      <c r="T106" s="43"/>
      <c r="U106" s="55"/>
    </row>
    <row r="107" spans="1:21" ht="15">
      <c r="A107" s="138"/>
      <c r="B107" s="11" t="s">
        <v>1</v>
      </c>
      <c r="C107" s="5">
        <v>782.87</v>
      </c>
      <c r="D107" s="5">
        <v>0</v>
      </c>
      <c r="E107" s="5">
        <f t="shared" si="17"/>
        <v>782.87</v>
      </c>
      <c r="F107" s="36">
        <f>E107*F105</f>
        <v>0</v>
      </c>
      <c r="G107" s="37">
        <f>E107*G105</f>
        <v>0</v>
      </c>
      <c r="H107" s="37">
        <f>E107*H105</f>
        <v>0</v>
      </c>
      <c r="I107" s="37">
        <f>E107*I105</f>
        <v>364.21000000000004</v>
      </c>
      <c r="J107" s="98">
        <f>E107*J105</f>
        <v>418.65999999999997</v>
      </c>
      <c r="K107" s="99">
        <f>E107*K105</f>
        <v>0</v>
      </c>
      <c r="L107" s="100">
        <f>E107-K107</f>
        <v>782.87</v>
      </c>
      <c r="M107" s="36">
        <f>R107*M105</f>
        <v>0</v>
      </c>
      <c r="N107" s="37">
        <f>R107*N105</f>
        <v>0</v>
      </c>
      <c r="O107" s="37">
        <f>R107*O105</f>
        <v>0</v>
      </c>
      <c r="P107" s="37">
        <f>R107*P105</f>
        <v>59.54868624420402</v>
      </c>
      <c r="Q107" s="38">
        <f>R107*Q105</f>
        <v>68.45131375579598</v>
      </c>
      <c r="R107" s="36">
        <v>128</v>
      </c>
      <c r="S107" s="21"/>
      <c r="T107" s="44">
        <f>R107*T105</f>
        <v>0</v>
      </c>
      <c r="U107" s="55" t="s">
        <v>42</v>
      </c>
    </row>
    <row r="108" spans="1:21" ht="15">
      <c r="A108" s="138"/>
      <c r="B108" s="11" t="s">
        <v>2</v>
      </c>
      <c r="C108" s="5">
        <v>3616.73</v>
      </c>
      <c r="D108" s="5">
        <v>0</v>
      </c>
      <c r="E108" s="5">
        <f t="shared" si="17"/>
        <v>3616.73</v>
      </c>
      <c r="F108" s="36">
        <f>E108*F105</f>
        <v>0</v>
      </c>
      <c r="G108" s="37">
        <f>E108*G105</f>
        <v>0</v>
      </c>
      <c r="H108" s="37">
        <f>E108*H105</f>
        <v>0</v>
      </c>
      <c r="I108" s="37">
        <f>E108*I105</f>
        <v>1682.5900000000001</v>
      </c>
      <c r="J108" s="98">
        <f>E108*J105</f>
        <v>1934.1399999999999</v>
      </c>
      <c r="K108" s="99">
        <f>E108*K105</f>
        <v>0</v>
      </c>
      <c r="L108" s="100">
        <f>E108-K108</f>
        <v>3616.73</v>
      </c>
      <c r="M108" s="36">
        <f>R108*M105</f>
        <v>0</v>
      </c>
      <c r="N108" s="37">
        <f>R108*N105</f>
        <v>0</v>
      </c>
      <c r="O108" s="37">
        <f>R108*O105</f>
        <v>0</v>
      </c>
      <c r="P108" s="37">
        <f>R108*P105</f>
        <v>284.3449768160742</v>
      </c>
      <c r="Q108" s="38">
        <f>R108*Q105</f>
        <v>326.8550231839258</v>
      </c>
      <c r="R108" s="36">
        <v>611.2</v>
      </c>
      <c r="S108" s="21"/>
      <c r="T108" s="44">
        <f>R108*T105</f>
        <v>0</v>
      </c>
      <c r="U108" s="55" t="s">
        <v>42</v>
      </c>
    </row>
    <row r="109" spans="1:21" ht="15">
      <c r="A109" s="138"/>
      <c r="B109" s="11" t="s">
        <v>3</v>
      </c>
      <c r="C109" s="5">
        <v>1889.24</v>
      </c>
      <c r="D109" s="5">
        <v>0</v>
      </c>
      <c r="E109" s="5">
        <f t="shared" si="17"/>
        <v>1889.24</v>
      </c>
      <c r="F109" s="36">
        <f>E109*F105</f>
        <v>0</v>
      </c>
      <c r="G109" s="37">
        <f>E109*G105</f>
        <v>0</v>
      </c>
      <c r="H109" s="37">
        <f>E109*H105</f>
        <v>0</v>
      </c>
      <c r="I109" s="37">
        <f>E109*I105</f>
        <v>878.9200000000001</v>
      </c>
      <c r="J109" s="98">
        <f>E109*J105</f>
        <v>1010.3199999999999</v>
      </c>
      <c r="K109" s="99">
        <f>E109*K105</f>
        <v>0</v>
      </c>
      <c r="L109" s="100">
        <f>E109-K109</f>
        <v>1889.24</v>
      </c>
      <c r="M109" s="36">
        <f>(R109+S109)*M105</f>
        <v>0</v>
      </c>
      <c r="N109" s="37">
        <f>(R109+S109)*N105</f>
        <v>0</v>
      </c>
      <c r="O109" s="37">
        <f>(R109+S109)*O105</f>
        <v>0</v>
      </c>
      <c r="P109" s="37">
        <v>1</v>
      </c>
      <c r="Q109" s="38">
        <v>1.2</v>
      </c>
      <c r="R109" s="36">
        <f>Q109+P109</f>
        <v>2.2</v>
      </c>
      <c r="S109" s="21">
        <v>1.51</v>
      </c>
      <c r="T109" s="44">
        <f>(R109+S109)*T105</f>
        <v>0</v>
      </c>
      <c r="U109" s="55" t="s">
        <v>44</v>
      </c>
    </row>
    <row r="110" spans="1:21" ht="15">
      <c r="A110" s="139"/>
      <c r="B110" s="11" t="s">
        <v>47</v>
      </c>
      <c r="C110" s="5">
        <f>42656/15</f>
        <v>2843.733333333333</v>
      </c>
      <c r="D110" s="5">
        <v>0</v>
      </c>
      <c r="E110" s="5">
        <f t="shared" si="17"/>
        <v>2843.733333333333</v>
      </c>
      <c r="F110" s="36">
        <v>350</v>
      </c>
      <c r="G110" s="37">
        <v>422.9166666666668</v>
      </c>
      <c r="H110" s="37">
        <v>678.125</v>
      </c>
      <c r="I110" s="37">
        <v>459.375</v>
      </c>
      <c r="J110" s="98">
        <v>933.3333333333336</v>
      </c>
      <c r="K110" s="99">
        <v>0</v>
      </c>
      <c r="L110" s="100">
        <v>2843.733333333333</v>
      </c>
      <c r="M110" s="36">
        <v>373.3333333333333</v>
      </c>
      <c r="N110" s="37">
        <v>451.11111111111103</v>
      </c>
      <c r="O110" s="37">
        <v>723.3333333333333</v>
      </c>
      <c r="P110" s="37">
        <v>490</v>
      </c>
      <c r="Q110" s="38">
        <v>995.5555555555554</v>
      </c>
      <c r="R110" s="36">
        <f>45500/15</f>
        <v>3033.3333333333335</v>
      </c>
      <c r="S110" s="21"/>
      <c r="T110" s="44">
        <v>0</v>
      </c>
      <c r="U110" s="55" t="s">
        <v>53</v>
      </c>
    </row>
    <row r="111" spans="1:21" ht="15" hidden="1" outlineLevel="1">
      <c r="A111" s="3"/>
      <c r="B111" s="11" t="s">
        <v>4</v>
      </c>
      <c r="C111" s="5">
        <v>181.16</v>
      </c>
      <c r="D111" s="5">
        <v>0</v>
      </c>
      <c r="E111" s="5">
        <f t="shared" si="17"/>
        <v>181.16</v>
      </c>
      <c r="F111" s="36">
        <f>E111*F105</f>
        <v>0</v>
      </c>
      <c r="G111" s="37">
        <f>E111*G105</f>
        <v>0</v>
      </c>
      <c r="H111" s="37">
        <f>E111*H105</f>
        <v>0</v>
      </c>
      <c r="I111" s="37">
        <f>E111*I105</f>
        <v>84.28</v>
      </c>
      <c r="J111" s="98">
        <f>E111*J105</f>
        <v>96.88</v>
      </c>
      <c r="K111" s="99">
        <f>E111*K105</f>
        <v>0</v>
      </c>
      <c r="L111" s="100">
        <f>E111-K111</f>
        <v>181.16</v>
      </c>
      <c r="M111" s="36">
        <f>R111*M105</f>
        <v>0</v>
      </c>
      <c r="N111" s="37">
        <f>R111*N105</f>
        <v>0</v>
      </c>
      <c r="O111" s="37">
        <f>R111*O105</f>
        <v>0</v>
      </c>
      <c r="P111" s="37">
        <f>R111*P105</f>
        <v>13.956723338485318</v>
      </c>
      <c r="Q111" s="38">
        <f>R111*Q105</f>
        <v>16.043276661514682</v>
      </c>
      <c r="R111" s="36">
        <v>30</v>
      </c>
      <c r="S111" s="21"/>
      <c r="T111" s="44">
        <f>R111*T105</f>
        <v>0</v>
      </c>
      <c r="U111" s="55" t="s">
        <v>43</v>
      </c>
    </row>
    <row r="112" spans="1:21" s="52" customFormat="1" ht="15" hidden="1" outlineLevel="1">
      <c r="A112" s="53"/>
      <c r="B112" s="49" t="s">
        <v>45</v>
      </c>
      <c r="C112" s="54"/>
      <c r="D112" s="54"/>
      <c r="E112" s="54"/>
      <c r="F112" s="101">
        <v>0</v>
      </c>
      <c r="G112" s="102">
        <v>0</v>
      </c>
      <c r="H112" s="102">
        <v>0</v>
      </c>
      <c r="I112" s="102">
        <v>0</v>
      </c>
      <c r="J112" s="103">
        <v>0.49413218035824585</v>
      </c>
      <c r="K112" s="104">
        <f>1-SUM(F112:J112)</f>
        <v>0.5058678196417541</v>
      </c>
      <c r="L112" s="105"/>
      <c r="M112" s="101">
        <f>F112</f>
        <v>0</v>
      </c>
      <c r="N112" s="102">
        <f>G112</f>
        <v>0</v>
      </c>
      <c r="O112" s="102">
        <f>H112</f>
        <v>0</v>
      </c>
      <c r="P112" s="102">
        <f>I112</f>
        <v>0</v>
      </c>
      <c r="Q112" s="106">
        <f>J112</f>
        <v>0.49413218035824585</v>
      </c>
      <c r="R112" s="101"/>
      <c r="S112" s="50"/>
      <c r="T112" s="51">
        <f>1-SUM(M112:Q112)</f>
        <v>0.5058678196417541</v>
      </c>
      <c r="U112" s="92"/>
    </row>
    <row r="113" spans="1:21" ht="15" collapsed="1">
      <c r="A113" s="137">
        <v>16</v>
      </c>
      <c r="B113" s="7" t="s">
        <v>19</v>
      </c>
      <c r="C113" s="5">
        <v>1619</v>
      </c>
      <c r="D113" s="5"/>
      <c r="E113" s="5">
        <f aca="true" t="shared" si="18" ref="E113:E118">C113-D113</f>
        <v>1619</v>
      </c>
      <c r="F113" s="36"/>
      <c r="G113" s="37"/>
      <c r="H113" s="37"/>
      <c r="I113" s="37"/>
      <c r="J113" s="98"/>
      <c r="K113" s="99"/>
      <c r="L113" s="100">
        <f>E113-K113</f>
        <v>1619</v>
      </c>
      <c r="M113" s="36"/>
      <c r="N113" s="37"/>
      <c r="O113" s="37"/>
      <c r="P113" s="37"/>
      <c r="Q113" s="38"/>
      <c r="R113" s="36"/>
      <c r="S113" s="21"/>
      <c r="T113" s="43"/>
      <c r="U113" s="55"/>
    </row>
    <row r="114" spans="1:21" ht="15">
      <c r="A114" s="138"/>
      <c r="B114" s="11" t="s">
        <v>1</v>
      </c>
      <c r="C114" s="5">
        <v>195.899</v>
      </c>
      <c r="D114" s="5">
        <v>0</v>
      </c>
      <c r="E114" s="5">
        <f t="shared" si="18"/>
        <v>195.899</v>
      </c>
      <c r="F114" s="36">
        <f>E114*F112</f>
        <v>0</v>
      </c>
      <c r="G114" s="37">
        <f>E114*G112</f>
        <v>0</v>
      </c>
      <c r="H114" s="37">
        <f>E114*H112</f>
        <v>0</v>
      </c>
      <c r="I114" s="37">
        <f>E114*I112</f>
        <v>0</v>
      </c>
      <c r="J114" s="98">
        <f>E114*J112</f>
        <v>96.80000000000001</v>
      </c>
      <c r="K114" s="99">
        <f>E114*K112</f>
        <v>99.09899999999999</v>
      </c>
      <c r="L114" s="100">
        <f>E114-K114</f>
        <v>96.80000000000001</v>
      </c>
      <c r="M114" s="36">
        <f>R114*M112</f>
        <v>0</v>
      </c>
      <c r="N114" s="37">
        <f>R114*N112</f>
        <v>0</v>
      </c>
      <c r="O114" s="37">
        <f>R114*O112</f>
        <v>0</v>
      </c>
      <c r="P114" s="37">
        <f>R114*P112</f>
        <v>0</v>
      </c>
      <c r="Q114" s="136">
        <v>20.8</v>
      </c>
      <c r="R114" s="134">
        <v>20.8</v>
      </c>
      <c r="S114" s="21"/>
      <c r="T114" s="44">
        <f>R114*T112</f>
        <v>10.522050648548486</v>
      </c>
      <c r="U114" s="55" t="s">
        <v>42</v>
      </c>
    </row>
    <row r="115" spans="1:21" ht="15">
      <c r="A115" s="138"/>
      <c r="B115" s="11" t="s">
        <v>2</v>
      </c>
      <c r="C115" s="5">
        <v>905.0210000000001</v>
      </c>
      <c r="D115" s="5">
        <v>0</v>
      </c>
      <c r="E115" s="5">
        <f t="shared" si="18"/>
        <v>905.0210000000001</v>
      </c>
      <c r="F115" s="36">
        <f>E115*F112</f>
        <v>0</v>
      </c>
      <c r="G115" s="37">
        <f>E115*G112</f>
        <v>0</v>
      </c>
      <c r="H115" s="37">
        <f>E115*H112</f>
        <v>0</v>
      </c>
      <c r="I115" s="37">
        <f>E115*I112</f>
        <v>0</v>
      </c>
      <c r="J115" s="98">
        <f>E115*J112</f>
        <v>447.20000000000005</v>
      </c>
      <c r="K115" s="99">
        <f>E115*K112</f>
        <v>457.82099999999997</v>
      </c>
      <c r="L115" s="100">
        <f>E115-K115</f>
        <v>447.2000000000001</v>
      </c>
      <c r="M115" s="36">
        <f>R115*M112</f>
        <v>0</v>
      </c>
      <c r="N115" s="37">
        <f>R115*N112</f>
        <v>0</v>
      </c>
      <c r="O115" s="37">
        <f>R115*O112</f>
        <v>0</v>
      </c>
      <c r="P115" s="37">
        <f>R115*P112</f>
        <v>0</v>
      </c>
      <c r="Q115" s="136">
        <v>91.9</v>
      </c>
      <c r="R115" s="134">
        <f>Q115</f>
        <v>91.9</v>
      </c>
      <c r="S115" s="21"/>
      <c r="T115" s="44">
        <f>R115*T112</f>
        <v>46.48925262507721</v>
      </c>
      <c r="U115" s="55" t="s">
        <v>42</v>
      </c>
    </row>
    <row r="116" spans="1:21" ht="15">
      <c r="A116" s="138"/>
      <c r="B116" s="11" t="s">
        <v>3</v>
      </c>
      <c r="C116" s="5">
        <v>472.748</v>
      </c>
      <c r="D116" s="5">
        <v>0</v>
      </c>
      <c r="E116" s="5">
        <f t="shared" si="18"/>
        <v>472.748</v>
      </c>
      <c r="F116" s="36">
        <f>E116*F112</f>
        <v>0</v>
      </c>
      <c r="G116" s="37">
        <f>E116*G112</f>
        <v>0</v>
      </c>
      <c r="H116" s="37">
        <f>E116*H112</f>
        <v>0</v>
      </c>
      <c r="I116" s="37">
        <f>E116*I112</f>
        <v>0</v>
      </c>
      <c r="J116" s="98">
        <f>E116*J112</f>
        <v>233.6</v>
      </c>
      <c r="K116" s="99">
        <f>E116*K112</f>
        <v>239.14799999999997</v>
      </c>
      <c r="L116" s="100">
        <f>E116-K116</f>
        <v>233.60000000000002</v>
      </c>
      <c r="M116" s="36">
        <f>(R116+S116)*M112</f>
        <v>0</v>
      </c>
      <c r="N116" s="37">
        <f>(R116+S116)*N112</f>
        <v>0</v>
      </c>
      <c r="O116" s="37">
        <f>(R116+S116)*O112</f>
        <v>0</v>
      </c>
      <c r="P116" s="37">
        <f>(R116+S116)*P112</f>
        <v>0</v>
      </c>
      <c r="Q116" s="38">
        <v>0.4</v>
      </c>
      <c r="R116" s="36">
        <v>0.4</v>
      </c>
      <c r="S116" s="21">
        <v>0.62</v>
      </c>
      <c r="T116" s="44">
        <f>(R116+S116)*T112</f>
        <v>0.5159851760345892</v>
      </c>
      <c r="U116" s="55" t="s">
        <v>44</v>
      </c>
    </row>
    <row r="117" spans="1:21" ht="15">
      <c r="A117" s="139"/>
      <c r="B117" s="11" t="s">
        <v>47</v>
      </c>
      <c r="C117" s="5">
        <f>42656/15</f>
        <v>2843.733333333333</v>
      </c>
      <c r="D117" s="5">
        <v>0</v>
      </c>
      <c r="E117" s="5">
        <f t="shared" si="18"/>
        <v>2843.733333333333</v>
      </c>
      <c r="F117" s="36">
        <v>350</v>
      </c>
      <c r="G117" s="37">
        <v>422.9166666666668</v>
      </c>
      <c r="H117" s="37">
        <v>678.125</v>
      </c>
      <c r="I117" s="37">
        <v>459.375</v>
      </c>
      <c r="J117" s="98">
        <v>933.3333333333336</v>
      </c>
      <c r="K117" s="99">
        <v>0</v>
      </c>
      <c r="L117" s="100">
        <v>2843.733333333333</v>
      </c>
      <c r="M117" s="36">
        <v>373.3333333333333</v>
      </c>
      <c r="N117" s="37">
        <v>451.11111111111103</v>
      </c>
      <c r="O117" s="37">
        <v>723.3333333333333</v>
      </c>
      <c r="P117" s="37">
        <v>490</v>
      </c>
      <c r="Q117" s="38">
        <v>995.5555555555554</v>
      </c>
      <c r="R117" s="36">
        <f>45500/15</f>
        <v>3033.3333333333335</v>
      </c>
      <c r="S117" s="21"/>
      <c r="T117" s="44">
        <v>0</v>
      </c>
      <c r="U117" s="55" t="s">
        <v>53</v>
      </c>
    </row>
    <row r="118" spans="1:21" ht="15" hidden="1" outlineLevel="1">
      <c r="A118" s="3"/>
      <c r="B118" s="11" t="s">
        <v>4</v>
      </c>
      <c r="C118" s="5">
        <v>45.332</v>
      </c>
      <c r="D118" s="5">
        <v>0</v>
      </c>
      <c r="E118" s="5">
        <f t="shared" si="18"/>
        <v>45.332</v>
      </c>
      <c r="F118" s="36">
        <f>E118*F112</f>
        <v>0</v>
      </c>
      <c r="G118" s="37">
        <f>E118*G112</f>
        <v>0</v>
      </c>
      <c r="H118" s="37">
        <f>E118*H112</f>
        <v>0</v>
      </c>
      <c r="I118" s="37">
        <f>E118*I112</f>
        <v>0</v>
      </c>
      <c r="J118" s="98">
        <f>E118*J112</f>
        <v>22.400000000000002</v>
      </c>
      <c r="K118" s="99">
        <f>E118*K112</f>
        <v>22.931999999999995</v>
      </c>
      <c r="L118" s="100">
        <f>E118-K118</f>
        <v>22.400000000000006</v>
      </c>
      <c r="M118" s="36">
        <f>R118*M112</f>
        <v>0</v>
      </c>
      <c r="N118" s="37">
        <f>R118*N112</f>
        <v>0</v>
      </c>
      <c r="O118" s="37">
        <f>R118*O112</f>
        <v>0</v>
      </c>
      <c r="P118" s="37">
        <f>R118*P112</f>
        <v>0</v>
      </c>
      <c r="Q118" s="38">
        <f>R118*Q112</f>
        <v>7.4119827053736875</v>
      </c>
      <c r="R118" s="36">
        <v>15</v>
      </c>
      <c r="S118" s="21"/>
      <c r="T118" s="44">
        <f>R118*T112</f>
        <v>7.588017294626312</v>
      </c>
      <c r="U118" s="55" t="s">
        <v>43</v>
      </c>
    </row>
    <row r="119" spans="1:21" s="52" customFormat="1" ht="15" hidden="1" outlineLevel="1">
      <c r="A119" s="53"/>
      <c r="B119" s="49" t="s">
        <v>45</v>
      </c>
      <c r="C119" s="54"/>
      <c r="D119" s="54"/>
      <c r="E119" s="54"/>
      <c r="F119" s="101">
        <v>0</v>
      </c>
      <c r="G119" s="102">
        <v>0</v>
      </c>
      <c r="H119" s="102">
        <v>0</v>
      </c>
      <c r="I119" s="102">
        <v>0.4552414605418139</v>
      </c>
      <c r="J119" s="103">
        <v>0.5447585394581861</v>
      </c>
      <c r="K119" s="104">
        <f>1-SUM(F119:J119)</f>
        <v>0</v>
      </c>
      <c r="L119" s="105"/>
      <c r="M119" s="101">
        <f>F119</f>
        <v>0</v>
      </c>
      <c r="N119" s="102">
        <f>G119</f>
        <v>0</v>
      </c>
      <c r="O119" s="102">
        <f>H119</f>
        <v>0</v>
      </c>
      <c r="P119" s="102">
        <f>I119</f>
        <v>0.4552414605418139</v>
      </c>
      <c r="Q119" s="106">
        <f>J119</f>
        <v>0.5447585394581861</v>
      </c>
      <c r="R119" s="101"/>
      <c r="S119" s="50"/>
      <c r="T119" s="51">
        <f>1-SUM(M119:Q119)</f>
        <v>0</v>
      </c>
      <c r="U119" s="92"/>
    </row>
    <row r="120" spans="1:21" ht="15" collapsed="1">
      <c r="A120" s="137">
        <v>17</v>
      </c>
      <c r="B120" s="7" t="s">
        <v>20</v>
      </c>
      <c r="C120" s="5">
        <v>6792</v>
      </c>
      <c r="D120" s="5"/>
      <c r="E120" s="5">
        <f aca="true" t="shared" si="19" ref="E120:E125">C120-D120</f>
        <v>6792</v>
      </c>
      <c r="F120" s="36"/>
      <c r="G120" s="37"/>
      <c r="H120" s="37"/>
      <c r="I120" s="37"/>
      <c r="J120" s="98"/>
      <c r="K120" s="99"/>
      <c r="L120" s="100">
        <f>E120-K120</f>
        <v>6792</v>
      </c>
      <c r="M120" s="36"/>
      <c r="N120" s="37"/>
      <c r="O120" s="37"/>
      <c r="P120" s="37"/>
      <c r="Q120" s="38"/>
      <c r="R120" s="36"/>
      <c r="S120" s="21"/>
      <c r="T120" s="43"/>
      <c r="U120" s="55"/>
    </row>
    <row r="121" spans="1:21" ht="15">
      <c r="A121" s="138"/>
      <c r="B121" s="11" t="s">
        <v>1</v>
      </c>
      <c r="C121" s="5">
        <v>821.832</v>
      </c>
      <c r="D121" s="5">
        <v>0</v>
      </c>
      <c r="E121" s="5">
        <f t="shared" si="19"/>
        <v>821.832</v>
      </c>
      <c r="F121" s="36">
        <f>E121*F119</f>
        <v>0</v>
      </c>
      <c r="G121" s="37">
        <f>E121*G119</f>
        <v>0</v>
      </c>
      <c r="H121" s="37">
        <f>E121*H119</f>
        <v>0</v>
      </c>
      <c r="I121" s="37">
        <f>E121*I119</f>
        <v>374.132</v>
      </c>
      <c r="J121" s="98">
        <f>E121*J119</f>
        <v>447.7</v>
      </c>
      <c r="K121" s="99">
        <f>E121*K119</f>
        <v>0</v>
      </c>
      <c r="L121" s="100">
        <f>E121-K121</f>
        <v>821.832</v>
      </c>
      <c r="M121" s="36">
        <f>R121*M119</f>
        <v>0</v>
      </c>
      <c r="N121" s="37">
        <f>R121*N119</f>
        <v>0</v>
      </c>
      <c r="O121" s="37">
        <f>R121*O119</f>
        <v>0</v>
      </c>
      <c r="P121" s="37">
        <f>R121*P119</f>
        <v>39.60600706713781</v>
      </c>
      <c r="Q121" s="38">
        <f>R121*Q119</f>
        <v>47.39399293286219</v>
      </c>
      <c r="R121" s="36">
        <v>87</v>
      </c>
      <c r="S121" s="21"/>
      <c r="T121" s="44">
        <f>R121*T119</f>
        <v>0</v>
      </c>
      <c r="U121" s="55" t="s">
        <v>42</v>
      </c>
    </row>
    <row r="122" spans="1:21" ht="15">
      <c r="A122" s="138"/>
      <c r="B122" s="11" t="s">
        <v>2</v>
      </c>
      <c r="C122" s="5">
        <v>3796.7280000000005</v>
      </c>
      <c r="D122" s="5">
        <v>0</v>
      </c>
      <c r="E122" s="5">
        <f t="shared" si="19"/>
        <v>3796.7280000000005</v>
      </c>
      <c r="F122" s="36">
        <f>E122*F119</f>
        <v>0</v>
      </c>
      <c r="G122" s="37">
        <f>E122*G119</f>
        <v>0</v>
      </c>
      <c r="H122" s="37">
        <f>E122*H119</f>
        <v>0</v>
      </c>
      <c r="I122" s="37">
        <f>E122*I119</f>
        <v>1728.4280000000003</v>
      </c>
      <c r="J122" s="98">
        <f>E122*J119</f>
        <v>2068.3</v>
      </c>
      <c r="K122" s="99">
        <f>E122*K119</f>
        <v>0</v>
      </c>
      <c r="L122" s="100">
        <f>E122-K122</f>
        <v>3796.7280000000005</v>
      </c>
      <c r="M122" s="36">
        <f>R122*M119</f>
        <v>0</v>
      </c>
      <c r="N122" s="37">
        <f>R122*N119</f>
        <v>0</v>
      </c>
      <c r="O122" s="37">
        <f>R122*O119</f>
        <v>0</v>
      </c>
      <c r="P122" s="37">
        <f>R122*P119</f>
        <v>221.52049469964666</v>
      </c>
      <c r="Q122" s="38">
        <f>R122*Q119</f>
        <v>265.0795053003534</v>
      </c>
      <c r="R122" s="36">
        <v>486.6</v>
      </c>
      <c r="S122" s="21"/>
      <c r="T122" s="44">
        <f>R122*T119</f>
        <v>0</v>
      </c>
      <c r="U122" s="55" t="s">
        <v>42</v>
      </c>
    </row>
    <row r="123" spans="1:21" ht="15">
      <c r="A123" s="138"/>
      <c r="B123" s="11" t="s">
        <v>3</v>
      </c>
      <c r="C123" s="5">
        <v>1983.264</v>
      </c>
      <c r="D123" s="5">
        <v>0</v>
      </c>
      <c r="E123" s="5">
        <f t="shared" si="19"/>
        <v>1983.264</v>
      </c>
      <c r="F123" s="36">
        <f>E123*F119</f>
        <v>0</v>
      </c>
      <c r="G123" s="37">
        <f>E123*G119</f>
        <v>0</v>
      </c>
      <c r="H123" s="37">
        <f>E123*H119</f>
        <v>0</v>
      </c>
      <c r="I123" s="37">
        <f>E123*I119</f>
        <v>902.864</v>
      </c>
      <c r="J123" s="98">
        <f>E123*J119</f>
        <v>1080.3999999999999</v>
      </c>
      <c r="K123" s="99">
        <f>E123*K119</f>
        <v>0</v>
      </c>
      <c r="L123" s="100">
        <f>E123-K123</f>
        <v>1983.264</v>
      </c>
      <c r="M123" s="36">
        <f>(R123+S123)*M119</f>
        <v>0</v>
      </c>
      <c r="N123" s="37">
        <f>(R123+S123)*N119</f>
        <v>0</v>
      </c>
      <c r="O123" s="37">
        <f>(R123+S123)*O119</f>
        <v>0</v>
      </c>
      <c r="P123" s="37">
        <v>0.9</v>
      </c>
      <c r="Q123" s="38">
        <v>1</v>
      </c>
      <c r="R123" s="36">
        <f>Q123+P123</f>
        <v>1.9</v>
      </c>
      <c r="S123" s="21">
        <v>1.3</v>
      </c>
      <c r="T123" s="44">
        <f>(R123+S123)*T119</f>
        <v>0</v>
      </c>
      <c r="U123" s="55" t="s">
        <v>44</v>
      </c>
    </row>
    <row r="124" spans="1:21" ht="15">
      <c r="A124" s="139"/>
      <c r="B124" s="11" t="s">
        <v>47</v>
      </c>
      <c r="C124" s="5">
        <f>42656/15</f>
        <v>2843.733333333333</v>
      </c>
      <c r="D124" s="5">
        <v>0</v>
      </c>
      <c r="E124" s="5">
        <f t="shared" si="19"/>
        <v>2843.733333333333</v>
      </c>
      <c r="F124" s="36">
        <v>350</v>
      </c>
      <c r="G124" s="37">
        <v>422.9166666666668</v>
      </c>
      <c r="H124" s="37">
        <v>678.125</v>
      </c>
      <c r="I124" s="37">
        <v>459.375</v>
      </c>
      <c r="J124" s="98">
        <v>933.3333333333336</v>
      </c>
      <c r="K124" s="99">
        <v>0</v>
      </c>
      <c r="L124" s="100">
        <v>2843.733333333333</v>
      </c>
      <c r="M124" s="36">
        <v>373.3333333333333</v>
      </c>
      <c r="N124" s="37">
        <v>451.11111111111103</v>
      </c>
      <c r="O124" s="37">
        <v>723.3333333333333</v>
      </c>
      <c r="P124" s="37">
        <v>490</v>
      </c>
      <c r="Q124" s="38">
        <v>995.5555555555554</v>
      </c>
      <c r="R124" s="36">
        <f>45500/15</f>
        <v>3033.3333333333335</v>
      </c>
      <c r="S124" s="21"/>
      <c r="T124" s="44">
        <v>0</v>
      </c>
      <c r="U124" s="55" t="s">
        <v>53</v>
      </c>
    </row>
    <row r="125" spans="1:21" ht="15" hidden="1" outlineLevel="1">
      <c r="A125" s="3"/>
      <c r="B125" s="11" t="s">
        <v>4</v>
      </c>
      <c r="C125" s="5">
        <v>190.17600000000002</v>
      </c>
      <c r="D125" s="5">
        <v>0</v>
      </c>
      <c r="E125" s="5">
        <f t="shared" si="19"/>
        <v>190.17600000000002</v>
      </c>
      <c r="F125" s="36">
        <f>E125*F119</f>
        <v>0</v>
      </c>
      <c r="G125" s="37">
        <f>E125*G119</f>
        <v>0</v>
      </c>
      <c r="H125" s="37">
        <f>E125*H119</f>
        <v>0</v>
      </c>
      <c r="I125" s="37">
        <f>E125*I119</f>
        <v>86.57600000000001</v>
      </c>
      <c r="J125" s="98">
        <f>E125*J119</f>
        <v>103.60000000000001</v>
      </c>
      <c r="K125" s="99">
        <f>E125*K119</f>
        <v>0</v>
      </c>
      <c r="L125" s="100">
        <f>E125-K125</f>
        <v>190.17600000000002</v>
      </c>
      <c r="M125" s="36">
        <f>R125*M119</f>
        <v>0</v>
      </c>
      <c r="N125" s="37">
        <f>R125*N119</f>
        <v>0</v>
      </c>
      <c r="O125" s="37">
        <f>R125*O119</f>
        <v>0</v>
      </c>
      <c r="P125" s="37">
        <f>R125*P119</f>
        <v>20.485865724381625</v>
      </c>
      <c r="Q125" s="38">
        <f>R125*Q119</f>
        <v>24.514134275618375</v>
      </c>
      <c r="R125" s="36">
        <v>45</v>
      </c>
      <c r="S125" s="21"/>
      <c r="T125" s="44">
        <f>R125*T119</f>
        <v>0</v>
      </c>
      <c r="U125" s="55" t="s">
        <v>43</v>
      </c>
    </row>
    <row r="126" spans="1:21" s="52" customFormat="1" ht="15" hidden="1" outlineLevel="1">
      <c r="A126" s="53"/>
      <c r="B126" s="49" t="s">
        <v>45</v>
      </c>
      <c r="C126" s="54"/>
      <c r="D126" s="54"/>
      <c r="E126" s="54"/>
      <c r="F126" s="101">
        <v>0</v>
      </c>
      <c r="G126" s="102">
        <v>0</v>
      </c>
      <c r="H126" s="102">
        <v>0</v>
      </c>
      <c r="I126" s="102">
        <v>0.4552414605418139</v>
      </c>
      <c r="J126" s="103">
        <v>0.5447585394581861</v>
      </c>
      <c r="K126" s="104">
        <f>1-SUM(F126:J126)</f>
        <v>0</v>
      </c>
      <c r="L126" s="105"/>
      <c r="M126" s="101">
        <f>F126</f>
        <v>0</v>
      </c>
      <c r="N126" s="102">
        <f>G126</f>
        <v>0</v>
      </c>
      <c r="O126" s="102">
        <f>H126</f>
        <v>0</v>
      </c>
      <c r="P126" s="102">
        <f>I126</f>
        <v>0.4552414605418139</v>
      </c>
      <c r="Q126" s="106">
        <f>J126</f>
        <v>0.5447585394581861</v>
      </c>
      <c r="R126" s="101"/>
      <c r="S126" s="50"/>
      <c r="T126" s="51">
        <f>1-SUM(M126:Q126)</f>
        <v>0</v>
      </c>
      <c r="U126" s="92"/>
    </row>
    <row r="127" spans="1:21" ht="15" collapsed="1">
      <c r="A127" s="137">
        <v>18</v>
      </c>
      <c r="B127" s="7" t="s">
        <v>21</v>
      </c>
      <c r="C127" s="5">
        <v>6792</v>
      </c>
      <c r="D127" s="5"/>
      <c r="E127" s="5">
        <f aca="true" t="shared" si="20" ref="E127:E132">C127-D127</f>
        <v>6792</v>
      </c>
      <c r="F127" s="36"/>
      <c r="G127" s="37"/>
      <c r="H127" s="37"/>
      <c r="I127" s="37"/>
      <c r="J127" s="98"/>
      <c r="K127" s="99"/>
      <c r="L127" s="100">
        <f>E127-K127</f>
        <v>6792</v>
      </c>
      <c r="M127" s="36"/>
      <c r="N127" s="37"/>
      <c r="O127" s="37"/>
      <c r="P127" s="37"/>
      <c r="Q127" s="38"/>
      <c r="R127" s="36"/>
      <c r="S127" s="21"/>
      <c r="T127" s="43"/>
      <c r="U127" s="55"/>
    </row>
    <row r="128" spans="1:21" ht="15">
      <c r="A128" s="138"/>
      <c r="B128" s="11" t="s">
        <v>1</v>
      </c>
      <c r="C128" s="5">
        <v>821.832</v>
      </c>
      <c r="D128" s="5">
        <v>0</v>
      </c>
      <c r="E128" s="5">
        <f t="shared" si="20"/>
        <v>821.832</v>
      </c>
      <c r="F128" s="36">
        <f>E128*F126</f>
        <v>0</v>
      </c>
      <c r="G128" s="37">
        <f>E128*G126</f>
        <v>0</v>
      </c>
      <c r="H128" s="37">
        <f>E128*H126</f>
        <v>0</v>
      </c>
      <c r="I128" s="37">
        <f>E128*I126</f>
        <v>374.132</v>
      </c>
      <c r="J128" s="98">
        <f>E128*J126</f>
        <v>447.7</v>
      </c>
      <c r="K128" s="99">
        <f>E128*K126</f>
        <v>0</v>
      </c>
      <c r="L128" s="100">
        <f>E128-K128</f>
        <v>821.832</v>
      </c>
      <c r="M128" s="36">
        <f>R128*M126</f>
        <v>0</v>
      </c>
      <c r="N128" s="37">
        <f>R128*N126</f>
        <v>0</v>
      </c>
      <c r="O128" s="37">
        <f>R128*O126</f>
        <v>0</v>
      </c>
      <c r="P128" s="37">
        <f>R128*P126</f>
        <v>39.60600706713781</v>
      </c>
      <c r="Q128" s="38">
        <f>R128*Q126</f>
        <v>47.39399293286219</v>
      </c>
      <c r="R128" s="36">
        <v>87</v>
      </c>
      <c r="S128" s="21"/>
      <c r="T128" s="44">
        <f>R128*T126</f>
        <v>0</v>
      </c>
      <c r="U128" s="55" t="s">
        <v>42</v>
      </c>
    </row>
    <row r="129" spans="1:21" ht="15">
      <c r="A129" s="138"/>
      <c r="B129" s="11" t="s">
        <v>2</v>
      </c>
      <c r="C129" s="5">
        <v>3796.7280000000005</v>
      </c>
      <c r="D129" s="5">
        <v>0</v>
      </c>
      <c r="E129" s="5">
        <f t="shared" si="20"/>
        <v>3796.7280000000005</v>
      </c>
      <c r="F129" s="36">
        <f>E129*F126</f>
        <v>0</v>
      </c>
      <c r="G129" s="37">
        <f>E129*G126</f>
        <v>0</v>
      </c>
      <c r="H129" s="37">
        <f>E129*H126</f>
        <v>0</v>
      </c>
      <c r="I129" s="37">
        <f>E129*I126</f>
        <v>1728.4280000000003</v>
      </c>
      <c r="J129" s="98">
        <f>E129*J126</f>
        <v>2068.3</v>
      </c>
      <c r="K129" s="99">
        <f>E129*K126</f>
        <v>0</v>
      </c>
      <c r="L129" s="100">
        <f>E129-K129</f>
        <v>3796.7280000000005</v>
      </c>
      <c r="M129" s="36">
        <f>R129*M126</f>
        <v>0</v>
      </c>
      <c r="N129" s="37">
        <f>R129*N126</f>
        <v>0</v>
      </c>
      <c r="O129" s="37">
        <f>R129*O126</f>
        <v>0</v>
      </c>
      <c r="P129" s="37">
        <f>R129*P126</f>
        <v>221.52049469964666</v>
      </c>
      <c r="Q129" s="38">
        <f>R129*Q126</f>
        <v>265.0795053003534</v>
      </c>
      <c r="R129" s="36">
        <v>486.6</v>
      </c>
      <c r="S129" s="21"/>
      <c r="T129" s="44">
        <f>R129*T126</f>
        <v>0</v>
      </c>
      <c r="U129" s="55" t="s">
        <v>42</v>
      </c>
    </row>
    <row r="130" spans="1:21" ht="15">
      <c r="A130" s="138"/>
      <c r="B130" s="11" t="s">
        <v>3</v>
      </c>
      <c r="C130" s="5">
        <v>1983.264</v>
      </c>
      <c r="D130" s="5">
        <v>0</v>
      </c>
      <c r="E130" s="5">
        <f t="shared" si="20"/>
        <v>1983.264</v>
      </c>
      <c r="F130" s="36">
        <f>E130*F126</f>
        <v>0</v>
      </c>
      <c r="G130" s="37">
        <f>E130*G126</f>
        <v>0</v>
      </c>
      <c r="H130" s="37">
        <f>E130*H126</f>
        <v>0</v>
      </c>
      <c r="I130" s="37">
        <f>E130*I126</f>
        <v>902.864</v>
      </c>
      <c r="J130" s="98">
        <f>E130*J126</f>
        <v>1080.3999999999999</v>
      </c>
      <c r="K130" s="99">
        <f>E130*K126</f>
        <v>0</v>
      </c>
      <c r="L130" s="100">
        <f>E130-K130</f>
        <v>1983.264</v>
      </c>
      <c r="M130" s="36">
        <f>(R130+S130)*M126</f>
        <v>0</v>
      </c>
      <c r="N130" s="37">
        <f>(R130+S130)*N126</f>
        <v>0</v>
      </c>
      <c r="O130" s="37">
        <f>(R130+S130)*O126</f>
        <v>0</v>
      </c>
      <c r="P130" s="37">
        <v>0.9</v>
      </c>
      <c r="Q130" s="38">
        <v>1</v>
      </c>
      <c r="R130" s="36">
        <f>Q130+P130</f>
        <v>1.9</v>
      </c>
      <c r="S130" s="21">
        <v>1.3</v>
      </c>
      <c r="T130" s="44">
        <f>(R130+S130)*T126</f>
        <v>0</v>
      </c>
      <c r="U130" s="55" t="s">
        <v>44</v>
      </c>
    </row>
    <row r="131" spans="1:21" ht="15">
      <c r="A131" s="139"/>
      <c r="B131" s="11" t="s">
        <v>47</v>
      </c>
      <c r="C131" s="5">
        <f>42656/15</f>
        <v>2843.733333333333</v>
      </c>
      <c r="D131" s="5">
        <v>0</v>
      </c>
      <c r="E131" s="5">
        <f t="shared" si="20"/>
        <v>2843.733333333333</v>
      </c>
      <c r="F131" s="36">
        <v>350</v>
      </c>
      <c r="G131" s="37">
        <v>422.9166666666668</v>
      </c>
      <c r="H131" s="37">
        <v>678.125</v>
      </c>
      <c r="I131" s="37">
        <v>459.375</v>
      </c>
      <c r="J131" s="98">
        <v>933.3333333333336</v>
      </c>
      <c r="K131" s="99">
        <v>0</v>
      </c>
      <c r="L131" s="100">
        <v>2843.733333333333</v>
      </c>
      <c r="M131" s="36">
        <v>373.3333333333333</v>
      </c>
      <c r="N131" s="37">
        <v>451.11111111111103</v>
      </c>
      <c r="O131" s="37">
        <v>723.3333333333333</v>
      </c>
      <c r="P131" s="37">
        <v>490</v>
      </c>
      <c r="Q131" s="38">
        <v>995.5555555555554</v>
      </c>
      <c r="R131" s="36">
        <f>45500/15</f>
        <v>3033.3333333333335</v>
      </c>
      <c r="S131" s="21"/>
      <c r="T131" s="44">
        <v>0</v>
      </c>
      <c r="U131" s="55" t="s">
        <v>53</v>
      </c>
    </row>
    <row r="132" spans="1:21" ht="15" hidden="1" outlineLevel="1">
      <c r="A132" s="3"/>
      <c r="B132" s="11" t="s">
        <v>4</v>
      </c>
      <c r="C132" s="5">
        <v>190.17600000000002</v>
      </c>
      <c r="D132" s="5">
        <v>0</v>
      </c>
      <c r="E132" s="5">
        <f t="shared" si="20"/>
        <v>190.17600000000002</v>
      </c>
      <c r="F132" s="36">
        <f>E132*F126</f>
        <v>0</v>
      </c>
      <c r="G132" s="37">
        <f>E132*G126</f>
        <v>0</v>
      </c>
      <c r="H132" s="37">
        <f>E132*H126</f>
        <v>0</v>
      </c>
      <c r="I132" s="37">
        <f>E132*I126</f>
        <v>86.57600000000001</v>
      </c>
      <c r="J132" s="98">
        <f>E132*J126</f>
        <v>103.60000000000001</v>
      </c>
      <c r="K132" s="99">
        <f>E132*K126</f>
        <v>0</v>
      </c>
      <c r="L132" s="100">
        <f>E132-K132</f>
        <v>190.17600000000002</v>
      </c>
      <c r="M132" s="36">
        <f>R132*M126</f>
        <v>0</v>
      </c>
      <c r="N132" s="37">
        <f>R132*N126</f>
        <v>0</v>
      </c>
      <c r="O132" s="37">
        <f>R132*O126</f>
        <v>0</v>
      </c>
      <c r="P132" s="37">
        <f>R132*P126</f>
        <v>20.485865724381625</v>
      </c>
      <c r="Q132" s="38">
        <f>R132*Q126</f>
        <v>24.514134275618375</v>
      </c>
      <c r="R132" s="36">
        <v>45</v>
      </c>
      <c r="S132" s="21"/>
      <c r="T132" s="44">
        <f>R132*T126</f>
        <v>0</v>
      </c>
      <c r="U132" s="55" t="s">
        <v>43</v>
      </c>
    </row>
    <row r="133" spans="1:21" s="52" customFormat="1" ht="15" hidden="1" outlineLevel="1">
      <c r="A133" s="53"/>
      <c r="B133" s="49" t="s">
        <v>45</v>
      </c>
      <c r="C133" s="54"/>
      <c r="D133" s="54"/>
      <c r="E133" s="54"/>
      <c r="F133" s="101">
        <v>0</v>
      </c>
      <c r="G133" s="102">
        <v>0</v>
      </c>
      <c r="H133" s="102">
        <v>0</v>
      </c>
      <c r="I133" s="102">
        <v>0</v>
      </c>
      <c r="J133" s="103">
        <v>0.49413218035824585</v>
      </c>
      <c r="K133" s="104">
        <f>1-SUM(F133:J133)</f>
        <v>0.5058678196417541</v>
      </c>
      <c r="L133" s="105"/>
      <c r="M133" s="101">
        <f>F133</f>
        <v>0</v>
      </c>
      <c r="N133" s="102">
        <f>G133</f>
        <v>0</v>
      </c>
      <c r="O133" s="102">
        <f>H133</f>
        <v>0</v>
      </c>
      <c r="P133" s="102">
        <f>I133</f>
        <v>0</v>
      </c>
      <c r="Q133" s="106">
        <f>J133</f>
        <v>0.49413218035824585</v>
      </c>
      <c r="R133" s="101"/>
      <c r="S133" s="50"/>
      <c r="T133" s="51">
        <f>1-SUM(M133:Q133)</f>
        <v>0.5058678196417541</v>
      </c>
      <c r="U133" s="92"/>
    </row>
    <row r="134" spans="1:21" ht="15" collapsed="1">
      <c r="A134" s="137">
        <v>19</v>
      </c>
      <c r="B134" s="7" t="s">
        <v>22</v>
      </c>
      <c r="C134" s="5">
        <v>1619</v>
      </c>
      <c r="D134" s="5"/>
      <c r="E134" s="5">
        <f aca="true" t="shared" si="21" ref="E134:E139">C134-D134</f>
        <v>1619</v>
      </c>
      <c r="F134" s="36"/>
      <c r="G134" s="37"/>
      <c r="H134" s="37"/>
      <c r="I134" s="37"/>
      <c r="J134" s="98"/>
      <c r="K134" s="99"/>
      <c r="L134" s="100">
        <f>E134-K134</f>
        <v>1619</v>
      </c>
      <c r="M134" s="36"/>
      <c r="N134" s="37"/>
      <c r="O134" s="37"/>
      <c r="P134" s="37"/>
      <c r="Q134" s="38"/>
      <c r="R134" s="36"/>
      <c r="S134" s="21"/>
      <c r="T134" s="43"/>
      <c r="U134" s="55"/>
    </row>
    <row r="135" spans="1:21" ht="15">
      <c r="A135" s="138"/>
      <c r="B135" s="11" t="s">
        <v>1</v>
      </c>
      <c r="C135" s="5">
        <v>195.899</v>
      </c>
      <c r="D135" s="5">
        <v>0</v>
      </c>
      <c r="E135" s="5">
        <f t="shared" si="21"/>
        <v>195.899</v>
      </c>
      <c r="F135" s="36">
        <f>E135*F133</f>
        <v>0</v>
      </c>
      <c r="G135" s="37">
        <f>E135*G133</f>
        <v>0</v>
      </c>
      <c r="H135" s="37">
        <f>E135*H133</f>
        <v>0</v>
      </c>
      <c r="I135" s="37">
        <f>E135*I133</f>
        <v>0</v>
      </c>
      <c r="J135" s="98">
        <f>E135*J133</f>
        <v>96.80000000000001</v>
      </c>
      <c r="K135" s="99">
        <f>E135*K133</f>
        <v>99.09899999999999</v>
      </c>
      <c r="L135" s="100">
        <f>E135-K135</f>
        <v>96.80000000000001</v>
      </c>
      <c r="M135" s="36">
        <f>R135*M133</f>
        <v>0</v>
      </c>
      <c r="N135" s="37">
        <f>R135*N133</f>
        <v>0</v>
      </c>
      <c r="O135" s="37">
        <f>R135*O133</f>
        <v>0</v>
      </c>
      <c r="P135" s="37">
        <f>R135*P133</f>
        <v>0</v>
      </c>
      <c r="Q135" s="136">
        <v>20.8</v>
      </c>
      <c r="R135" s="134">
        <f>Q135</f>
        <v>20.8</v>
      </c>
      <c r="S135" s="21"/>
      <c r="T135" s="44">
        <f>R135*T133</f>
        <v>10.522050648548486</v>
      </c>
      <c r="U135" s="55" t="s">
        <v>42</v>
      </c>
    </row>
    <row r="136" spans="1:21" ht="15">
      <c r="A136" s="138"/>
      <c r="B136" s="11" t="s">
        <v>2</v>
      </c>
      <c r="C136" s="5">
        <v>905.0210000000001</v>
      </c>
      <c r="D136" s="5">
        <v>0</v>
      </c>
      <c r="E136" s="5">
        <f t="shared" si="21"/>
        <v>905.0210000000001</v>
      </c>
      <c r="F136" s="36">
        <f>E136*F133</f>
        <v>0</v>
      </c>
      <c r="G136" s="37">
        <f>E136*G133</f>
        <v>0</v>
      </c>
      <c r="H136" s="37">
        <f>E136*H133</f>
        <v>0</v>
      </c>
      <c r="I136" s="37">
        <f>E136*I133</f>
        <v>0</v>
      </c>
      <c r="J136" s="98">
        <f>E136*J133</f>
        <v>447.20000000000005</v>
      </c>
      <c r="K136" s="99">
        <f>E136*K133</f>
        <v>457.82099999999997</v>
      </c>
      <c r="L136" s="100">
        <f>E136-K136</f>
        <v>447.2000000000001</v>
      </c>
      <c r="M136" s="36">
        <f>R136*M133</f>
        <v>0</v>
      </c>
      <c r="N136" s="37">
        <f>R136*N133</f>
        <v>0</v>
      </c>
      <c r="O136" s="37">
        <f>R136*O133</f>
        <v>0</v>
      </c>
      <c r="P136" s="37">
        <f>R136*P133</f>
        <v>0</v>
      </c>
      <c r="Q136" s="136">
        <v>91.9</v>
      </c>
      <c r="R136" s="134">
        <f>Q136</f>
        <v>91.9</v>
      </c>
      <c r="S136" s="21"/>
      <c r="T136" s="44">
        <f>R136*T133</f>
        <v>46.48925262507721</v>
      </c>
      <c r="U136" s="55" t="s">
        <v>42</v>
      </c>
    </row>
    <row r="137" spans="1:21" ht="15">
      <c r="A137" s="138"/>
      <c r="B137" s="11" t="s">
        <v>3</v>
      </c>
      <c r="C137" s="5">
        <v>472.748</v>
      </c>
      <c r="D137" s="5">
        <v>0</v>
      </c>
      <c r="E137" s="5">
        <f t="shared" si="21"/>
        <v>472.748</v>
      </c>
      <c r="F137" s="36">
        <f>E137*F133</f>
        <v>0</v>
      </c>
      <c r="G137" s="37">
        <f>E137*G133</f>
        <v>0</v>
      </c>
      <c r="H137" s="37">
        <f>E137*H133</f>
        <v>0</v>
      </c>
      <c r="I137" s="37">
        <f>E137*I133</f>
        <v>0</v>
      </c>
      <c r="J137" s="98">
        <f>E137*J133</f>
        <v>233.6</v>
      </c>
      <c r="K137" s="99">
        <f>E137*K133</f>
        <v>239.14799999999997</v>
      </c>
      <c r="L137" s="100">
        <f>E137-K137</f>
        <v>233.60000000000002</v>
      </c>
      <c r="M137" s="36">
        <f>(R137+S137)*M133</f>
        <v>0</v>
      </c>
      <c r="N137" s="37">
        <f>(R137+S137)*N133</f>
        <v>0</v>
      </c>
      <c r="O137" s="37">
        <f>(R137+S137)*O133</f>
        <v>0</v>
      </c>
      <c r="P137" s="37">
        <f>(R137+S137)*P133</f>
        <v>0</v>
      </c>
      <c r="Q137" s="38">
        <v>0.4</v>
      </c>
      <c r="R137" s="36">
        <f>Q137</f>
        <v>0.4</v>
      </c>
      <c r="S137" s="21">
        <v>0.62</v>
      </c>
      <c r="T137" s="44">
        <f>(R137+S137)*T133</f>
        <v>0.5159851760345892</v>
      </c>
      <c r="U137" s="55" t="s">
        <v>44</v>
      </c>
    </row>
    <row r="138" spans="1:21" ht="15">
      <c r="A138" s="139"/>
      <c r="B138" s="11" t="s">
        <v>47</v>
      </c>
      <c r="C138" s="5">
        <f>42656/15</f>
        <v>2843.733333333333</v>
      </c>
      <c r="D138" s="5">
        <v>0</v>
      </c>
      <c r="E138" s="5">
        <f t="shared" si="21"/>
        <v>2843.733333333333</v>
      </c>
      <c r="F138" s="36">
        <v>350</v>
      </c>
      <c r="G138" s="37">
        <v>422.9166666666668</v>
      </c>
      <c r="H138" s="37">
        <v>678.125</v>
      </c>
      <c r="I138" s="37">
        <v>459.375</v>
      </c>
      <c r="J138" s="98">
        <v>933.3333333333336</v>
      </c>
      <c r="K138" s="99">
        <v>0</v>
      </c>
      <c r="L138" s="100">
        <v>2843.733333333333</v>
      </c>
      <c r="M138" s="36">
        <v>373.3333333333333</v>
      </c>
      <c r="N138" s="37">
        <v>451.11111111111103</v>
      </c>
      <c r="O138" s="37">
        <v>723.3333333333333</v>
      </c>
      <c r="P138" s="37">
        <v>490</v>
      </c>
      <c r="Q138" s="38">
        <v>995.5555555555554</v>
      </c>
      <c r="R138" s="36">
        <f>45500/15</f>
        <v>3033.3333333333335</v>
      </c>
      <c r="S138" s="21"/>
      <c r="T138" s="44">
        <v>0</v>
      </c>
      <c r="U138" s="55" t="s">
        <v>53</v>
      </c>
    </row>
    <row r="139" spans="1:21" ht="15" hidden="1" outlineLevel="1">
      <c r="A139" s="3"/>
      <c r="B139" s="11" t="s">
        <v>4</v>
      </c>
      <c r="C139" s="5">
        <v>45.332</v>
      </c>
      <c r="D139" s="5">
        <v>0</v>
      </c>
      <c r="E139" s="5">
        <f t="shared" si="21"/>
        <v>45.332</v>
      </c>
      <c r="F139" s="36">
        <f>E139*F133</f>
        <v>0</v>
      </c>
      <c r="G139" s="37">
        <f>E139*G133</f>
        <v>0</v>
      </c>
      <c r="H139" s="37">
        <f>E139*H133</f>
        <v>0</v>
      </c>
      <c r="I139" s="37">
        <f>E139*I133</f>
        <v>0</v>
      </c>
      <c r="J139" s="98">
        <f>E139*J133</f>
        <v>22.400000000000002</v>
      </c>
      <c r="K139" s="99">
        <f>E139*K133</f>
        <v>22.931999999999995</v>
      </c>
      <c r="L139" s="100">
        <f>E139-K139</f>
        <v>22.400000000000006</v>
      </c>
      <c r="M139" s="36">
        <f>R139*M133</f>
        <v>0</v>
      </c>
      <c r="N139" s="37">
        <f>R139*N133</f>
        <v>0</v>
      </c>
      <c r="O139" s="37">
        <f>R139*O133</f>
        <v>0</v>
      </c>
      <c r="P139" s="37">
        <f>R139*P133</f>
        <v>0</v>
      </c>
      <c r="Q139" s="38">
        <f>R139*Q133</f>
        <v>7.4119827053736875</v>
      </c>
      <c r="R139" s="36">
        <v>15</v>
      </c>
      <c r="S139" s="21"/>
      <c r="T139" s="44">
        <f>R139*T133</f>
        <v>7.588017294626312</v>
      </c>
      <c r="U139" s="55" t="s">
        <v>43</v>
      </c>
    </row>
    <row r="140" spans="1:21" s="52" customFormat="1" ht="15" hidden="1" outlineLevel="1">
      <c r="A140" s="53"/>
      <c r="B140" s="49" t="s">
        <v>45</v>
      </c>
      <c r="C140" s="54"/>
      <c r="D140" s="54"/>
      <c r="E140" s="54"/>
      <c r="F140" s="101">
        <v>0</v>
      </c>
      <c r="G140" s="102">
        <v>0</v>
      </c>
      <c r="H140" s="102">
        <v>0</v>
      </c>
      <c r="I140" s="102">
        <v>0</v>
      </c>
      <c r="J140" s="103">
        <v>0.49413218035824585</v>
      </c>
      <c r="K140" s="104">
        <f>1-SUM(F140:J140)</f>
        <v>0.5058678196417541</v>
      </c>
      <c r="L140" s="105"/>
      <c r="M140" s="101">
        <f>F140</f>
        <v>0</v>
      </c>
      <c r="N140" s="102">
        <f>G140</f>
        <v>0</v>
      </c>
      <c r="O140" s="102">
        <f>H140</f>
        <v>0</v>
      </c>
      <c r="P140" s="102">
        <f>I140</f>
        <v>0</v>
      </c>
      <c r="Q140" s="106">
        <f>J140</f>
        <v>0.49413218035824585</v>
      </c>
      <c r="R140" s="101"/>
      <c r="S140" s="50"/>
      <c r="T140" s="51">
        <f>1-SUM(M140:Q140)</f>
        <v>0.5058678196417541</v>
      </c>
      <c r="U140" s="92"/>
    </row>
    <row r="141" spans="1:21" ht="15" collapsed="1">
      <c r="A141" s="137">
        <v>20</v>
      </c>
      <c r="B141" s="7" t="s">
        <v>23</v>
      </c>
      <c r="C141" s="5">
        <v>1619</v>
      </c>
      <c r="D141" s="5"/>
      <c r="E141" s="5">
        <f aca="true" t="shared" si="22" ref="E141:E146">C141-D141</f>
        <v>1619</v>
      </c>
      <c r="F141" s="36"/>
      <c r="G141" s="37"/>
      <c r="H141" s="37"/>
      <c r="I141" s="37"/>
      <c r="J141" s="98"/>
      <c r="K141" s="99"/>
      <c r="L141" s="100">
        <f>E141-K141</f>
        <v>1619</v>
      </c>
      <c r="M141" s="36"/>
      <c r="N141" s="37"/>
      <c r="O141" s="37"/>
      <c r="P141" s="37"/>
      <c r="Q141" s="38"/>
      <c r="R141" s="36"/>
      <c r="S141" s="21"/>
      <c r="T141" s="43"/>
      <c r="U141" s="55"/>
    </row>
    <row r="142" spans="1:21" ht="15">
      <c r="A142" s="138"/>
      <c r="B142" s="11" t="s">
        <v>1</v>
      </c>
      <c r="C142" s="5">
        <v>195.899</v>
      </c>
      <c r="D142" s="5">
        <v>0</v>
      </c>
      <c r="E142" s="5">
        <f t="shared" si="22"/>
        <v>195.899</v>
      </c>
      <c r="F142" s="36">
        <f>E142*F140</f>
        <v>0</v>
      </c>
      <c r="G142" s="37">
        <f>E142*G140</f>
        <v>0</v>
      </c>
      <c r="H142" s="37">
        <f>E142*H140</f>
        <v>0</v>
      </c>
      <c r="I142" s="37">
        <f>E142*I140</f>
        <v>0</v>
      </c>
      <c r="J142" s="98">
        <f>E142*J140</f>
        <v>96.80000000000001</v>
      </c>
      <c r="K142" s="99">
        <f>E142*K140</f>
        <v>99.09899999999999</v>
      </c>
      <c r="L142" s="100">
        <f>E142-K142</f>
        <v>96.80000000000001</v>
      </c>
      <c r="M142" s="36">
        <f>R142*M140</f>
        <v>0</v>
      </c>
      <c r="N142" s="37">
        <f>R142*N140</f>
        <v>0</v>
      </c>
      <c r="O142" s="37">
        <f>R142*O140</f>
        <v>0</v>
      </c>
      <c r="P142" s="37">
        <f>R142*P140</f>
        <v>0</v>
      </c>
      <c r="Q142" s="38">
        <v>20.8</v>
      </c>
      <c r="R142" s="36">
        <f>Q142</f>
        <v>20.8</v>
      </c>
      <c r="S142" s="21"/>
      <c r="T142" s="44">
        <f>R142*T140</f>
        <v>10.522050648548486</v>
      </c>
      <c r="U142" s="55" t="s">
        <v>42</v>
      </c>
    </row>
    <row r="143" spans="1:21" ht="15">
      <c r="A143" s="138"/>
      <c r="B143" s="11" t="s">
        <v>2</v>
      </c>
      <c r="C143" s="5">
        <v>905.0210000000001</v>
      </c>
      <c r="D143" s="5">
        <v>0</v>
      </c>
      <c r="E143" s="5">
        <f t="shared" si="22"/>
        <v>905.0210000000001</v>
      </c>
      <c r="F143" s="36">
        <f>E143*F140</f>
        <v>0</v>
      </c>
      <c r="G143" s="37">
        <f>E143*G140</f>
        <v>0</v>
      </c>
      <c r="H143" s="37">
        <f>E143*H140</f>
        <v>0</v>
      </c>
      <c r="I143" s="37">
        <f>E143*I140</f>
        <v>0</v>
      </c>
      <c r="J143" s="98">
        <f>E143*J140</f>
        <v>447.20000000000005</v>
      </c>
      <c r="K143" s="99">
        <f>E143*K140</f>
        <v>457.82099999999997</v>
      </c>
      <c r="L143" s="100">
        <f>E143-K143</f>
        <v>447.2000000000001</v>
      </c>
      <c r="M143" s="36">
        <f>R143*M140</f>
        <v>0</v>
      </c>
      <c r="N143" s="37">
        <f>R143*N140</f>
        <v>0</v>
      </c>
      <c r="O143" s="37">
        <f>R143*O140</f>
        <v>0</v>
      </c>
      <c r="P143" s="37">
        <f>R143*P140</f>
        <v>0</v>
      </c>
      <c r="Q143" s="38">
        <v>91.9</v>
      </c>
      <c r="R143" s="36">
        <f>Q143</f>
        <v>91.9</v>
      </c>
      <c r="S143" s="21"/>
      <c r="T143" s="44">
        <f>R143*T140</f>
        <v>46.48925262507721</v>
      </c>
      <c r="U143" s="55" t="s">
        <v>42</v>
      </c>
    </row>
    <row r="144" spans="1:21" ht="15">
      <c r="A144" s="138"/>
      <c r="B144" s="11" t="s">
        <v>3</v>
      </c>
      <c r="C144" s="5">
        <v>472.748</v>
      </c>
      <c r="D144" s="5">
        <v>0</v>
      </c>
      <c r="E144" s="5">
        <f t="shared" si="22"/>
        <v>472.748</v>
      </c>
      <c r="F144" s="36">
        <f>E144*F140</f>
        <v>0</v>
      </c>
      <c r="G144" s="37">
        <f>E144*G140</f>
        <v>0</v>
      </c>
      <c r="H144" s="37">
        <f>E144*H140</f>
        <v>0</v>
      </c>
      <c r="I144" s="37">
        <f>E144*I140</f>
        <v>0</v>
      </c>
      <c r="J144" s="98">
        <f>E144*J140</f>
        <v>233.6</v>
      </c>
      <c r="K144" s="99">
        <f>E144*K140</f>
        <v>239.14799999999997</v>
      </c>
      <c r="L144" s="100">
        <f>E144-K144</f>
        <v>233.60000000000002</v>
      </c>
      <c r="M144" s="36">
        <f>(R144+S144)*M140</f>
        <v>0</v>
      </c>
      <c r="N144" s="37">
        <f>(R144+S144)*N140</f>
        <v>0</v>
      </c>
      <c r="O144" s="37">
        <f>(R144+S144)*O140</f>
        <v>0</v>
      </c>
      <c r="P144" s="37">
        <f>(R144+S144)*P140</f>
        <v>0</v>
      </c>
      <c r="Q144" s="38">
        <v>0.4</v>
      </c>
      <c r="R144" s="36">
        <f>Q144</f>
        <v>0.4</v>
      </c>
      <c r="S144" s="21">
        <v>0.62</v>
      </c>
      <c r="T144" s="44">
        <f>(R144+S144)*T140</f>
        <v>0.5159851760345892</v>
      </c>
      <c r="U144" s="55" t="s">
        <v>44</v>
      </c>
    </row>
    <row r="145" spans="1:21" ht="15">
      <c r="A145" s="139"/>
      <c r="B145" s="11" t="s">
        <v>47</v>
      </c>
      <c r="C145" s="5">
        <f>42656/15</f>
        <v>2843.733333333333</v>
      </c>
      <c r="D145" s="5">
        <v>0</v>
      </c>
      <c r="E145" s="5">
        <f t="shared" si="22"/>
        <v>2843.733333333333</v>
      </c>
      <c r="F145" s="36">
        <v>350</v>
      </c>
      <c r="G145" s="37">
        <v>422.9166666666668</v>
      </c>
      <c r="H145" s="37">
        <v>678.125</v>
      </c>
      <c r="I145" s="37">
        <v>459.375</v>
      </c>
      <c r="J145" s="98">
        <v>933.3333333333336</v>
      </c>
      <c r="K145" s="99">
        <v>0</v>
      </c>
      <c r="L145" s="100">
        <v>2843.733333333333</v>
      </c>
      <c r="M145" s="36">
        <v>373.3333333333333</v>
      </c>
      <c r="N145" s="37">
        <v>451.11111111111103</v>
      </c>
      <c r="O145" s="37">
        <v>723.3333333333333</v>
      </c>
      <c r="P145" s="37">
        <v>490</v>
      </c>
      <c r="Q145" s="38">
        <v>995.5555555555554</v>
      </c>
      <c r="R145" s="36">
        <f>45500/15</f>
        <v>3033.3333333333335</v>
      </c>
      <c r="S145" s="21"/>
      <c r="T145" s="44">
        <v>0</v>
      </c>
      <c r="U145" s="55" t="s">
        <v>53</v>
      </c>
    </row>
    <row r="146" spans="1:21" ht="15" hidden="1" outlineLevel="1">
      <c r="A146" s="3"/>
      <c r="B146" s="11" t="s">
        <v>4</v>
      </c>
      <c r="C146" s="5">
        <v>45.332</v>
      </c>
      <c r="D146" s="5">
        <v>0</v>
      </c>
      <c r="E146" s="5">
        <f t="shared" si="22"/>
        <v>45.332</v>
      </c>
      <c r="F146" s="36">
        <f>E146*F140</f>
        <v>0</v>
      </c>
      <c r="G146" s="37">
        <f>E146*G140</f>
        <v>0</v>
      </c>
      <c r="H146" s="37">
        <f>E146*H140</f>
        <v>0</v>
      </c>
      <c r="I146" s="37">
        <f>E146*I140</f>
        <v>0</v>
      </c>
      <c r="J146" s="98">
        <f>E146*J140</f>
        <v>22.400000000000002</v>
      </c>
      <c r="K146" s="99">
        <f>E146*K140</f>
        <v>22.931999999999995</v>
      </c>
      <c r="L146" s="100">
        <f>E146-K146</f>
        <v>22.400000000000006</v>
      </c>
      <c r="M146" s="36">
        <f>R146*M140</f>
        <v>0</v>
      </c>
      <c r="N146" s="37">
        <f>R146*N140</f>
        <v>0</v>
      </c>
      <c r="O146" s="37">
        <f>R146*O140</f>
        <v>0</v>
      </c>
      <c r="P146" s="37">
        <f>R146*P140</f>
        <v>0</v>
      </c>
      <c r="Q146" s="38">
        <f>R146*Q140</f>
        <v>7.4119827053736875</v>
      </c>
      <c r="R146" s="36">
        <v>15</v>
      </c>
      <c r="S146" s="21"/>
      <c r="T146" s="44">
        <f>R146*T140</f>
        <v>7.588017294626312</v>
      </c>
      <c r="U146" s="55" t="s">
        <v>43</v>
      </c>
    </row>
    <row r="147" spans="1:21" s="52" customFormat="1" ht="15" hidden="1" outlineLevel="1">
      <c r="A147" s="53"/>
      <c r="B147" s="49" t="s">
        <v>45</v>
      </c>
      <c r="C147" s="54"/>
      <c r="D147" s="54"/>
      <c r="E147" s="54"/>
      <c r="F147" s="101">
        <v>0</v>
      </c>
      <c r="G147" s="102">
        <v>0</v>
      </c>
      <c r="H147" s="102">
        <v>0</v>
      </c>
      <c r="I147" s="102">
        <v>0</v>
      </c>
      <c r="J147" s="103">
        <v>0.49413218035824585</v>
      </c>
      <c r="K147" s="104">
        <f>1-SUM(F147:J147)</f>
        <v>0.5058678196417541</v>
      </c>
      <c r="L147" s="105"/>
      <c r="M147" s="101">
        <f>F147</f>
        <v>0</v>
      </c>
      <c r="N147" s="102">
        <f>G147</f>
        <v>0</v>
      </c>
      <c r="O147" s="102">
        <f>H147</f>
        <v>0</v>
      </c>
      <c r="P147" s="102">
        <f>I147</f>
        <v>0</v>
      </c>
      <c r="Q147" s="106">
        <f>J147</f>
        <v>0.49413218035824585</v>
      </c>
      <c r="R147" s="101"/>
      <c r="S147" s="50"/>
      <c r="T147" s="51">
        <f>1-SUM(M147:Q147)</f>
        <v>0.5058678196417541</v>
      </c>
      <c r="U147" s="92"/>
    </row>
    <row r="148" spans="1:21" ht="15" collapsed="1">
      <c r="A148" s="137">
        <v>21</v>
      </c>
      <c r="B148" s="7" t="s">
        <v>24</v>
      </c>
      <c r="C148" s="5">
        <v>1619</v>
      </c>
      <c r="D148" s="5"/>
      <c r="E148" s="5">
        <f aca="true" t="shared" si="23" ref="E148:E153">C148-D148</f>
        <v>1619</v>
      </c>
      <c r="F148" s="36"/>
      <c r="G148" s="37"/>
      <c r="H148" s="37"/>
      <c r="I148" s="37"/>
      <c r="J148" s="98"/>
      <c r="K148" s="99"/>
      <c r="L148" s="100">
        <f>E148-K148</f>
        <v>1619</v>
      </c>
      <c r="M148" s="36"/>
      <c r="N148" s="37"/>
      <c r="O148" s="37"/>
      <c r="P148" s="37"/>
      <c r="Q148" s="38"/>
      <c r="R148" s="36"/>
      <c r="S148" s="21"/>
      <c r="T148" s="43"/>
      <c r="U148" s="55"/>
    </row>
    <row r="149" spans="1:21" ht="15">
      <c r="A149" s="138"/>
      <c r="B149" s="11" t="s">
        <v>1</v>
      </c>
      <c r="C149" s="5">
        <v>195.899</v>
      </c>
      <c r="D149" s="5">
        <v>0</v>
      </c>
      <c r="E149" s="5">
        <f t="shared" si="23"/>
        <v>195.899</v>
      </c>
      <c r="F149" s="36">
        <f>E149*F147</f>
        <v>0</v>
      </c>
      <c r="G149" s="37">
        <f>E149*G147</f>
        <v>0</v>
      </c>
      <c r="H149" s="37">
        <f>E149*H147</f>
        <v>0</v>
      </c>
      <c r="I149" s="37">
        <f>E149*I147</f>
        <v>0</v>
      </c>
      <c r="J149" s="98">
        <f>E149*J147</f>
        <v>96.80000000000001</v>
      </c>
      <c r="K149" s="99">
        <f>E149*K147</f>
        <v>99.09899999999999</v>
      </c>
      <c r="L149" s="100">
        <f>E149-K149</f>
        <v>96.80000000000001</v>
      </c>
      <c r="M149" s="36">
        <f>R149*M147</f>
        <v>0</v>
      </c>
      <c r="N149" s="37">
        <f>R149*N147</f>
        <v>0</v>
      </c>
      <c r="O149" s="37">
        <f>R149*O147</f>
        <v>0</v>
      </c>
      <c r="P149" s="37">
        <f>R149*P147</f>
        <v>0</v>
      </c>
      <c r="Q149" s="38">
        <v>20.8</v>
      </c>
      <c r="R149" s="36">
        <v>20.8</v>
      </c>
      <c r="S149" s="21"/>
      <c r="T149" s="44">
        <f>R149*T147</f>
        <v>10.522050648548486</v>
      </c>
      <c r="U149" s="55" t="s">
        <v>42</v>
      </c>
    </row>
    <row r="150" spans="1:21" ht="15">
      <c r="A150" s="138"/>
      <c r="B150" s="11" t="s">
        <v>2</v>
      </c>
      <c r="C150" s="5">
        <v>905.0210000000001</v>
      </c>
      <c r="D150" s="5">
        <v>0</v>
      </c>
      <c r="E150" s="5">
        <f t="shared" si="23"/>
        <v>905.0210000000001</v>
      </c>
      <c r="F150" s="36">
        <f>E150*F147</f>
        <v>0</v>
      </c>
      <c r="G150" s="37">
        <f>E150*G147</f>
        <v>0</v>
      </c>
      <c r="H150" s="37">
        <f>E150*H147</f>
        <v>0</v>
      </c>
      <c r="I150" s="37">
        <f>E150*I147</f>
        <v>0</v>
      </c>
      <c r="J150" s="98">
        <f>E150*J147</f>
        <v>447.20000000000005</v>
      </c>
      <c r="K150" s="99">
        <f>E150*K147</f>
        <v>457.82099999999997</v>
      </c>
      <c r="L150" s="100">
        <f>E150-K150</f>
        <v>447.2000000000001</v>
      </c>
      <c r="M150" s="36">
        <f>R150*M147</f>
        <v>0</v>
      </c>
      <c r="N150" s="37">
        <f>R150*N147</f>
        <v>0</v>
      </c>
      <c r="O150" s="37">
        <f>R150*O147</f>
        <v>0</v>
      </c>
      <c r="P150" s="37">
        <f>R150*P147</f>
        <v>0</v>
      </c>
      <c r="Q150" s="38">
        <v>91.9</v>
      </c>
      <c r="R150" s="36">
        <v>91.9</v>
      </c>
      <c r="S150" s="21"/>
      <c r="T150" s="44">
        <f>R150*T147</f>
        <v>46.48925262507721</v>
      </c>
      <c r="U150" s="55" t="s">
        <v>42</v>
      </c>
    </row>
    <row r="151" spans="1:21" ht="15">
      <c r="A151" s="138"/>
      <c r="B151" s="11" t="s">
        <v>3</v>
      </c>
      <c r="C151" s="5">
        <v>472.748</v>
      </c>
      <c r="D151" s="5">
        <v>0</v>
      </c>
      <c r="E151" s="5">
        <f t="shared" si="23"/>
        <v>472.748</v>
      </c>
      <c r="F151" s="36">
        <f>E151*F147</f>
        <v>0</v>
      </c>
      <c r="G151" s="37">
        <f>E151*G147</f>
        <v>0</v>
      </c>
      <c r="H151" s="37">
        <f>E151*H147</f>
        <v>0</v>
      </c>
      <c r="I151" s="37">
        <f>E151*I147</f>
        <v>0</v>
      </c>
      <c r="J151" s="98">
        <f>E151*J147</f>
        <v>233.6</v>
      </c>
      <c r="K151" s="99">
        <f>E151*K147</f>
        <v>239.14799999999997</v>
      </c>
      <c r="L151" s="100">
        <f>E151-K151</f>
        <v>233.60000000000002</v>
      </c>
      <c r="M151" s="36">
        <f>(R151+S151)*M147</f>
        <v>0</v>
      </c>
      <c r="N151" s="37">
        <f>(R151+S151)*N147</f>
        <v>0</v>
      </c>
      <c r="O151" s="37">
        <f>(R151+S151)*O147</f>
        <v>0</v>
      </c>
      <c r="P151" s="37">
        <f>(R151+S151)*P147</f>
        <v>0</v>
      </c>
      <c r="Q151" s="38">
        <v>0.4</v>
      </c>
      <c r="R151" s="36">
        <v>0.3</v>
      </c>
      <c r="S151" s="21">
        <v>0.62</v>
      </c>
      <c r="T151" s="44">
        <f>(R151+S151)*T147</f>
        <v>0.4653983940704137</v>
      </c>
      <c r="U151" s="55" t="s">
        <v>44</v>
      </c>
    </row>
    <row r="152" spans="1:21" ht="15">
      <c r="A152" s="139"/>
      <c r="B152" s="11" t="s">
        <v>47</v>
      </c>
      <c r="C152" s="5">
        <f>42656/15</f>
        <v>2843.733333333333</v>
      </c>
      <c r="D152" s="5">
        <v>0</v>
      </c>
      <c r="E152" s="5">
        <f t="shared" si="23"/>
        <v>2843.733333333333</v>
      </c>
      <c r="F152" s="36">
        <v>350</v>
      </c>
      <c r="G152" s="37">
        <v>422.9166666666668</v>
      </c>
      <c r="H152" s="37">
        <v>678.125</v>
      </c>
      <c r="I152" s="37">
        <v>459.375</v>
      </c>
      <c r="J152" s="98">
        <v>933.3333333333336</v>
      </c>
      <c r="K152" s="99">
        <v>0</v>
      </c>
      <c r="L152" s="100">
        <v>2843.733333333333</v>
      </c>
      <c r="M152" s="36">
        <v>373.3333333333333</v>
      </c>
      <c r="N152" s="37">
        <v>451.11111111111103</v>
      </c>
      <c r="O152" s="37">
        <v>723.3333333333333</v>
      </c>
      <c r="P152" s="37">
        <v>490</v>
      </c>
      <c r="Q152" s="38">
        <v>995.5555555555554</v>
      </c>
      <c r="R152" s="36">
        <f>45500/15</f>
        <v>3033.3333333333335</v>
      </c>
      <c r="S152" s="21"/>
      <c r="T152" s="44">
        <v>0</v>
      </c>
      <c r="U152" s="55" t="s">
        <v>53</v>
      </c>
    </row>
    <row r="153" spans="1:21" ht="15" hidden="1" outlineLevel="1">
      <c r="A153" s="3"/>
      <c r="B153" s="11" t="s">
        <v>4</v>
      </c>
      <c r="C153" s="5">
        <v>45.332</v>
      </c>
      <c r="D153" s="5">
        <v>0</v>
      </c>
      <c r="E153" s="5">
        <f t="shared" si="23"/>
        <v>45.332</v>
      </c>
      <c r="F153" s="36">
        <f>E153*F147</f>
        <v>0</v>
      </c>
      <c r="G153" s="37">
        <f>E153*G147</f>
        <v>0</v>
      </c>
      <c r="H153" s="37">
        <f>E153*H147</f>
        <v>0</v>
      </c>
      <c r="I153" s="37">
        <f>E153*I147</f>
        <v>0</v>
      </c>
      <c r="J153" s="98">
        <f>E153*J147</f>
        <v>22.400000000000002</v>
      </c>
      <c r="K153" s="99">
        <f>E153*K147</f>
        <v>22.931999999999995</v>
      </c>
      <c r="L153" s="100">
        <f>E153-K153</f>
        <v>22.400000000000006</v>
      </c>
      <c r="M153" s="36">
        <f>R153*M147</f>
        <v>0</v>
      </c>
      <c r="N153" s="37">
        <f>R153*N147</f>
        <v>0</v>
      </c>
      <c r="O153" s="37">
        <f>R153*O147</f>
        <v>0</v>
      </c>
      <c r="P153" s="37">
        <f>R153*P147</f>
        <v>0</v>
      </c>
      <c r="Q153" s="38">
        <f>R153*Q147</f>
        <v>7.4119827053736875</v>
      </c>
      <c r="R153" s="36">
        <v>15</v>
      </c>
      <c r="S153" s="21"/>
      <c r="T153" s="44">
        <f>R153*T147</f>
        <v>7.588017294626312</v>
      </c>
      <c r="U153" s="55" t="s">
        <v>43</v>
      </c>
    </row>
    <row r="154" spans="1:21" s="52" customFormat="1" ht="15" hidden="1" outlineLevel="1">
      <c r="A154" s="53"/>
      <c r="B154" s="49" t="s">
        <v>45</v>
      </c>
      <c r="C154" s="54"/>
      <c r="D154" s="54"/>
      <c r="E154" s="54"/>
      <c r="F154" s="101">
        <v>0</v>
      </c>
      <c r="G154" s="102">
        <v>0</v>
      </c>
      <c r="H154" s="102">
        <v>0</v>
      </c>
      <c r="I154" s="102">
        <v>0</v>
      </c>
      <c r="J154" s="103">
        <v>0.49413218035824585</v>
      </c>
      <c r="K154" s="104">
        <f>1-SUM(F154:J154)</f>
        <v>0.5058678196417541</v>
      </c>
      <c r="L154" s="105"/>
      <c r="M154" s="101">
        <f>F154</f>
        <v>0</v>
      </c>
      <c r="N154" s="102">
        <f>G154</f>
        <v>0</v>
      </c>
      <c r="O154" s="102">
        <f>H154</f>
        <v>0</v>
      </c>
      <c r="P154" s="102">
        <f>I154</f>
        <v>0</v>
      </c>
      <c r="Q154" s="106">
        <f>J154</f>
        <v>0.49413218035824585</v>
      </c>
      <c r="R154" s="101"/>
      <c r="S154" s="50"/>
      <c r="T154" s="51">
        <f>1-SUM(M154:Q154)</f>
        <v>0.5058678196417541</v>
      </c>
      <c r="U154" s="92"/>
    </row>
    <row r="155" spans="1:21" ht="15" collapsed="1">
      <c r="A155" s="137">
        <v>22</v>
      </c>
      <c r="B155" s="7" t="s">
        <v>25</v>
      </c>
      <c r="C155" s="5">
        <v>1619</v>
      </c>
      <c r="D155" s="5"/>
      <c r="E155" s="5">
        <f aca="true" t="shared" si="24" ref="E155:E160">C155-D155</f>
        <v>1619</v>
      </c>
      <c r="F155" s="36"/>
      <c r="G155" s="37"/>
      <c r="H155" s="37"/>
      <c r="I155" s="37"/>
      <c r="J155" s="98"/>
      <c r="K155" s="99"/>
      <c r="L155" s="100">
        <f>E155-K155</f>
        <v>1619</v>
      </c>
      <c r="M155" s="36"/>
      <c r="N155" s="37"/>
      <c r="O155" s="37"/>
      <c r="P155" s="37"/>
      <c r="Q155" s="38"/>
      <c r="R155" s="36"/>
      <c r="S155" s="21"/>
      <c r="T155" s="43"/>
      <c r="U155" s="55"/>
    </row>
    <row r="156" spans="1:21" ht="15">
      <c r="A156" s="138"/>
      <c r="B156" s="11" t="s">
        <v>1</v>
      </c>
      <c r="C156" s="5">
        <v>195.899</v>
      </c>
      <c r="D156" s="5">
        <v>0</v>
      </c>
      <c r="E156" s="5">
        <f t="shared" si="24"/>
        <v>195.899</v>
      </c>
      <c r="F156" s="36">
        <f>E156*F154</f>
        <v>0</v>
      </c>
      <c r="G156" s="37">
        <f>E156*G154</f>
        <v>0</v>
      </c>
      <c r="H156" s="37">
        <f>E156*H154</f>
        <v>0</v>
      </c>
      <c r="I156" s="37">
        <f>E156*I154</f>
        <v>0</v>
      </c>
      <c r="J156" s="98">
        <f>E156*J154</f>
        <v>96.80000000000001</v>
      </c>
      <c r="K156" s="99">
        <f>E156*K154</f>
        <v>99.09899999999999</v>
      </c>
      <c r="L156" s="100">
        <f>E156-K156</f>
        <v>96.80000000000001</v>
      </c>
      <c r="M156" s="36">
        <f>R156*M154</f>
        <v>0</v>
      </c>
      <c r="N156" s="37">
        <f>R156*N154</f>
        <v>0</v>
      </c>
      <c r="O156" s="37">
        <f>R156*O154</f>
        <v>0</v>
      </c>
      <c r="P156" s="37">
        <f>R156*P154</f>
        <v>0</v>
      </c>
      <c r="Q156" s="38">
        <v>20.8</v>
      </c>
      <c r="R156" s="36">
        <v>20.8</v>
      </c>
      <c r="S156" s="21"/>
      <c r="T156" s="44">
        <f>R156*T154</f>
        <v>10.522050648548486</v>
      </c>
      <c r="U156" s="55" t="s">
        <v>42</v>
      </c>
    </row>
    <row r="157" spans="1:21" ht="15">
      <c r="A157" s="138"/>
      <c r="B157" s="11" t="s">
        <v>2</v>
      </c>
      <c r="C157" s="5">
        <v>905.0210000000001</v>
      </c>
      <c r="D157" s="5">
        <v>0</v>
      </c>
      <c r="E157" s="5">
        <f t="shared" si="24"/>
        <v>905.0210000000001</v>
      </c>
      <c r="F157" s="36">
        <f>E157*F154</f>
        <v>0</v>
      </c>
      <c r="G157" s="37">
        <f>E157*G154</f>
        <v>0</v>
      </c>
      <c r="H157" s="37">
        <f>E157*H154</f>
        <v>0</v>
      </c>
      <c r="I157" s="37">
        <f>E157*I154</f>
        <v>0</v>
      </c>
      <c r="J157" s="98">
        <f>E157*J154</f>
        <v>447.20000000000005</v>
      </c>
      <c r="K157" s="99">
        <f>E157*K154</f>
        <v>457.82099999999997</v>
      </c>
      <c r="L157" s="100">
        <f>E157-K157</f>
        <v>447.2000000000001</v>
      </c>
      <c r="M157" s="36">
        <f>R157*M154</f>
        <v>0</v>
      </c>
      <c r="N157" s="37">
        <f>R157*N154</f>
        <v>0</v>
      </c>
      <c r="O157" s="37">
        <f>R157*O154</f>
        <v>0</v>
      </c>
      <c r="P157" s="37">
        <f>R157*P154</f>
        <v>0</v>
      </c>
      <c r="Q157" s="38">
        <v>91.9</v>
      </c>
      <c r="R157" s="36">
        <v>91.9</v>
      </c>
      <c r="S157" s="21"/>
      <c r="T157" s="44">
        <f>R157*T154</f>
        <v>46.48925262507721</v>
      </c>
      <c r="U157" s="55" t="s">
        <v>42</v>
      </c>
    </row>
    <row r="158" spans="1:21" ht="15">
      <c r="A158" s="138"/>
      <c r="B158" s="11" t="s">
        <v>3</v>
      </c>
      <c r="C158" s="5">
        <v>472.748</v>
      </c>
      <c r="D158" s="5">
        <v>0</v>
      </c>
      <c r="E158" s="5">
        <f t="shared" si="24"/>
        <v>472.748</v>
      </c>
      <c r="F158" s="36">
        <f>E158*F154</f>
        <v>0</v>
      </c>
      <c r="G158" s="37">
        <f>E158*G154</f>
        <v>0</v>
      </c>
      <c r="H158" s="37">
        <f>E158*H154</f>
        <v>0</v>
      </c>
      <c r="I158" s="37">
        <f>E158*I154</f>
        <v>0</v>
      </c>
      <c r="J158" s="98">
        <f>E158*J154</f>
        <v>233.6</v>
      </c>
      <c r="K158" s="99">
        <f>E158*K154</f>
        <v>239.14799999999997</v>
      </c>
      <c r="L158" s="100">
        <f>E158-K158</f>
        <v>233.60000000000002</v>
      </c>
      <c r="M158" s="36">
        <f>(R158+S158)*M154</f>
        <v>0</v>
      </c>
      <c r="N158" s="37">
        <f>(R158+S158)*N154</f>
        <v>0</v>
      </c>
      <c r="O158" s="37">
        <f>(R158+S158)*O154</f>
        <v>0</v>
      </c>
      <c r="P158" s="37">
        <f>(R158+S158)*P154</f>
        <v>0</v>
      </c>
      <c r="Q158" s="38">
        <v>0.4</v>
      </c>
      <c r="R158" s="36">
        <v>0.4</v>
      </c>
      <c r="S158" s="21">
        <v>0.62</v>
      </c>
      <c r="T158" s="44">
        <f>(R158+S158)*T154</f>
        <v>0.5159851760345892</v>
      </c>
      <c r="U158" s="55" t="s">
        <v>44</v>
      </c>
    </row>
    <row r="159" spans="1:21" ht="15">
      <c r="A159" s="139"/>
      <c r="B159" s="11" t="s">
        <v>47</v>
      </c>
      <c r="C159" s="5">
        <f>42656/15</f>
        <v>2843.733333333333</v>
      </c>
      <c r="D159" s="5">
        <v>0</v>
      </c>
      <c r="E159" s="5">
        <f t="shared" si="24"/>
        <v>2843.733333333333</v>
      </c>
      <c r="F159" s="36">
        <v>350</v>
      </c>
      <c r="G159" s="37">
        <v>422.9166666666668</v>
      </c>
      <c r="H159" s="37">
        <v>678.125</v>
      </c>
      <c r="I159" s="37">
        <v>459.375</v>
      </c>
      <c r="J159" s="98">
        <v>933.3333333333336</v>
      </c>
      <c r="K159" s="99">
        <v>0</v>
      </c>
      <c r="L159" s="100">
        <v>2843.733333333333</v>
      </c>
      <c r="M159" s="36">
        <v>373.3333333333333</v>
      </c>
      <c r="N159" s="37">
        <v>451.11111111111103</v>
      </c>
      <c r="O159" s="37">
        <v>723.3333333333333</v>
      </c>
      <c r="P159" s="37">
        <v>490</v>
      </c>
      <c r="Q159" s="38">
        <v>995.5555555555554</v>
      </c>
      <c r="R159" s="36">
        <f>45500/15</f>
        <v>3033.3333333333335</v>
      </c>
      <c r="S159" s="21"/>
      <c r="T159" s="44">
        <v>0</v>
      </c>
      <c r="U159" s="55" t="s">
        <v>53</v>
      </c>
    </row>
    <row r="160" spans="1:21" ht="15" hidden="1" outlineLevel="1">
      <c r="A160" s="3"/>
      <c r="B160" s="11" t="s">
        <v>4</v>
      </c>
      <c r="C160" s="5">
        <v>45.332</v>
      </c>
      <c r="D160" s="5">
        <v>0</v>
      </c>
      <c r="E160" s="5">
        <f t="shared" si="24"/>
        <v>45.332</v>
      </c>
      <c r="F160" s="36">
        <f>E160*F154</f>
        <v>0</v>
      </c>
      <c r="G160" s="37">
        <f>E160*G154</f>
        <v>0</v>
      </c>
      <c r="H160" s="37">
        <f>E160*H154</f>
        <v>0</v>
      </c>
      <c r="I160" s="37">
        <f>E160*I154</f>
        <v>0</v>
      </c>
      <c r="J160" s="98">
        <f>E160*J154</f>
        <v>22.400000000000002</v>
      </c>
      <c r="K160" s="99">
        <f>E160*K154</f>
        <v>22.931999999999995</v>
      </c>
      <c r="L160" s="100">
        <f>E160-K160</f>
        <v>22.400000000000006</v>
      </c>
      <c r="M160" s="36">
        <f>R160*M154</f>
        <v>0</v>
      </c>
      <c r="N160" s="37">
        <f>R160*N154</f>
        <v>0</v>
      </c>
      <c r="O160" s="37">
        <f>R160*O154</f>
        <v>0</v>
      </c>
      <c r="P160" s="37">
        <f>R160*P154</f>
        <v>0</v>
      </c>
      <c r="Q160" s="38">
        <f>R160*Q154</f>
        <v>7.4119827053736875</v>
      </c>
      <c r="R160" s="36">
        <v>15</v>
      </c>
      <c r="S160" s="21"/>
      <c r="T160" s="44">
        <f>R160*T154</f>
        <v>7.588017294626312</v>
      </c>
      <c r="U160" s="55" t="s">
        <v>43</v>
      </c>
    </row>
    <row r="161" spans="1:21" s="52" customFormat="1" ht="15" hidden="1" outlineLevel="1">
      <c r="A161" s="53"/>
      <c r="B161" s="49" t="s">
        <v>45</v>
      </c>
      <c r="C161" s="54"/>
      <c r="D161" s="54"/>
      <c r="E161" s="54"/>
      <c r="F161" s="101">
        <v>0</v>
      </c>
      <c r="G161" s="102">
        <v>0</v>
      </c>
      <c r="H161" s="102">
        <v>0</v>
      </c>
      <c r="I161" s="102">
        <v>0</v>
      </c>
      <c r="J161" s="103">
        <v>0.49413218035824585</v>
      </c>
      <c r="K161" s="104">
        <f>1-SUM(F161:J161)</f>
        <v>0.5058678196417541</v>
      </c>
      <c r="L161" s="105"/>
      <c r="M161" s="101">
        <f>F161</f>
        <v>0</v>
      </c>
      <c r="N161" s="102">
        <f>G161</f>
        <v>0</v>
      </c>
      <c r="O161" s="102">
        <f>H161</f>
        <v>0</v>
      </c>
      <c r="P161" s="102">
        <f>I161</f>
        <v>0</v>
      </c>
      <c r="Q161" s="106">
        <f>J161</f>
        <v>0.49413218035824585</v>
      </c>
      <c r="R161" s="101"/>
      <c r="S161" s="50"/>
      <c r="T161" s="51">
        <f>1-SUM(M161:Q161)</f>
        <v>0.5058678196417541</v>
      </c>
      <c r="U161" s="92"/>
    </row>
    <row r="162" spans="1:21" ht="15" collapsed="1">
      <c r="A162" s="137">
        <v>23</v>
      </c>
      <c r="B162" s="7" t="s">
        <v>26</v>
      </c>
      <c r="C162" s="5">
        <v>1619</v>
      </c>
      <c r="D162" s="5"/>
      <c r="E162" s="5">
        <f aca="true" t="shared" si="25" ref="E162:E167">C162-D162</f>
        <v>1619</v>
      </c>
      <c r="F162" s="36"/>
      <c r="G162" s="37"/>
      <c r="H162" s="37"/>
      <c r="I162" s="37"/>
      <c r="J162" s="98"/>
      <c r="K162" s="99"/>
      <c r="L162" s="100">
        <f>E162-K162</f>
        <v>1619</v>
      </c>
      <c r="M162" s="36"/>
      <c r="N162" s="37"/>
      <c r="O162" s="37"/>
      <c r="P162" s="37"/>
      <c r="Q162" s="38"/>
      <c r="R162" s="36"/>
      <c r="S162" s="21"/>
      <c r="T162" s="43"/>
      <c r="U162" s="55"/>
    </row>
    <row r="163" spans="1:21" ht="15">
      <c r="A163" s="138"/>
      <c r="B163" s="11" t="s">
        <v>1</v>
      </c>
      <c r="C163" s="5">
        <v>195.899</v>
      </c>
      <c r="D163" s="5">
        <v>0</v>
      </c>
      <c r="E163" s="5">
        <f t="shared" si="25"/>
        <v>195.899</v>
      </c>
      <c r="F163" s="36">
        <f>E163*F161</f>
        <v>0</v>
      </c>
      <c r="G163" s="37">
        <f>E163*G161</f>
        <v>0</v>
      </c>
      <c r="H163" s="37">
        <f>E163*H161</f>
        <v>0</v>
      </c>
      <c r="I163" s="37">
        <f>E163*I161</f>
        <v>0</v>
      </c>
      <c r="J163" s="98">
        <f>E163*J161</f>
        <v>96.80000000000001</v>
      </c>
      <c r="K163" s="99">
        <f>E163*K161</f>
        <v>99.09899999999999</v>
      </c>
      <c r="L163" s="100">
        <f>E163-K163</f>
        <v>96.80000000000001</v>
      </c>
      <c r="M163" s="36">
        <f>R163*M161</f>
        <v>0</v>
      </c>
      <c r="N163" s="37">
        <f>R163*N161</f>
        <v>0</v>
      </c>
      <c r="O163" s="37">
        <f>R163*O161</f>
        <v>0</v>
      </c>
      <c r="P163" s="37">
        <f>R163*P161</f>
        <v>0</v>
      </c>
      <c r="Q163" s="38">
        <v>20.8</v>
      </c>
      <c r="R163" s="36">
        <v>20.8</v>
      </c>
      <c r="S163" s="21"/>
      <c r="T163" s="44">
        <f>R163*T161</f>
        <v>10.522050648548486</v>
      </c>
      <c r="U163" s="55" t="s">
        <v>42</v>
      </c>
    </row>
    <row r="164" spans="1:21" ht="15">
      <c r="A164" s="138"/>
      <c r="B164" s="11" t="s">
        <v>2</v>
      </c>
      <c r="C164" s="5">
        <v>905.0210000000001</v>
      </c>
      <c r="D164" s="5">
        <v>0</v>
      </c>
      <c r="E164" s="5">
        <f t="shared" si="25"/>
        <v>905.0210000000001</v>
      </c>
      <c r="F164" s="36">
        <f>E164*F161</f>
        <v>0</v>
      </c>
      <c r="G164" s="37">
        <f>E164*G161</f>
        <v>0</v>
      </c>
      <c r="H164" s="37">
        <f>E164*H161</f>
        <v>0</v>
      </c>
      <c r="I164" s="37">
        <f>E164*I161</f>
        <v>0</v>
      </c>
      <c r="J164" s="98">
        <f>E164*J161</f>
        <v>447.20000000000005</v>
      </c>
      <c r="K164" s="99">
        <f>E164*K161</f>
        <v>457.82099999999997</v>
      </c>
      <c r="L164" s="100">
        <f>E164-K164</f>
        <v>447.2000000000001</v>
      </c>
      <c r="M164" s="36">
        <f>R164*M161</f>
        <v>0</v>
      </c>
      <c r="N164" s="37">
        <f>R164*N161</f>
        <v>0</v>
      </c>
      <c r="O164" s="37">
        <f>R164*O161</f>
        <v>0</v>
      </c>
      <c r="P164" s="37">
        <f>R164*P161</f>
        <v>0</v>
      </c>
      <c r="Q164" s="38">
        <v>91.9</v>
      </c>
      <c r="R164" s="36">
        <v>91.9</v>
      </c>
      <c r="S164" s="21"/>
      <c r="T164" s="44">
        <f>R164*T161</f>
        <v>46.48925262507721</v>
      </c>
      <c r="U164" s="55" t="s">
        <v>42</v>
      </c>
    </row>
    <row r="165" spans="1:21" ht="15">
      <c r="A165" s="138"/>
      <c r="B165" s="11" t="s">
        <v>3</v>
      </c>
      <c r="C165" s="5">
        <v>472.748</v>
      </c>
      <c r="D165" s="5">
        <v>0</v>
      </c>
      <c r="E165" s="5">
        <f t="shared" si="25"/>
        <v>472.748</v>
      </c>
      <c r="F165" s="36">
        <f>E165*F161</f>
        <v>0</v>
      </c>
      <c r="G165" s="37">
        <f>E165*G161</f>
        <v>0</v>
      </c>
      <c r="H165" s="37">
        <f>E165*H161</f>
        <v>0</v>
      </c>
      <c r="I165" s="37">
        <f>E165*I161</f>
        <v>0</v>
      </c>
      <c r="J165" s="98">
        <f>E165*J161</f>
        <v>233.6</v>
      </c>
      <c r="K165" s="99">
        <f>E165*K161</f>
        <v>239.14799999999997</v>
      </c>
      <c r="L165" s="100">
        <f>E165-K165</f>
        <v>233.60000000000002</v>
      </c>
      <c r="M165" s="36">
        <f>(R165+S165)*M161</f>
        <v>0</v>
      </c>
      <c r="N165" s="37">
        <f>(R165+S165)*N161</f>
        <v>0</v>
      </c>
      <c r="O165" s="37">
        <f>(R165+S165)*O161</f>
        <v>0</v>
      </c>
      <c r="P165" s="37">
        <f>(R165+S165)*P161</f>
        <v>0</v>
      </c>
      <c r="Q165" s="38">
        <v>0.4</v>
      </c>
      <c r="R165" s="36">
        <v>0.3</v>
      </c>
      <c r="S165" s="21">
        <v>0.62</v>
      </c>
      <c r="T165" s="44">
        <f>(R165+S165)*T161</f>
        <v>0.4653983940704137</v>
      </c>
      <c r="U165" s="55" t="s">
        <v>44</v>
      </c>
    </row>
    <row r="166" spans="1:21" ht="15">
      <c r="A166" s="139"/>
      <c r="B166" s="11" t="s">
        <v>47</v>
      </c>
      <c r="C166" s="5">
        <f>42656/15</f>
        <v>2843.733333333333</v>
      </c>
      <c r="D166" s="5">
        <v>0</v>
      </c>
      <c r="E166" s="5">
        <f t="shared" si="25"/>
        <v>2843.733333333333</v>
      </c>
      <c r="F166" s="36">
        <v>350</v>
      </c>
      <c r="G166" s="37">
        <v>422.9166666666668</v>
      </c>
      <c r="H166" s="37">
        <v>678.125</v>
      </c>
      <c r="I166" s="37">
        <v>459.375</v>
      </c>
      <c r="J166" s="98">
        <v>933.3333333333336</v>
      </c>
      <c r="K166" s="99">
        <v>0</v>
      </c>
      <c r="L166" s="100">
        <v>2843.733333333333</v>
      </c>
      <c r="M166" s="36">
        <v>373.3333333333333</v>
      </c>
      <c r="N166" s="37">
        <v>451.11111111111103</v>
      </c>
      <c r="O166" s="37">
        <v>723.3333333333333</v>
      </c>
      <c r="P166" s="37">
        <v>490</v>
      </c>
      <c r="Q166" s="38">
        <v>995.5555555555554</v>
      </c>
      <c r="R166" s="36">
        <f>45500/15</f>
        <v>3033.3333333333335</v>
      </c>
      <c r="S166" s="21"/>
      <c r="T166" s="44">
        <v>0</v>
      </c>
      <c r="U166" s="55" t="s">
        <v>53</v>
      </c>
    </row>
    <row r="167" spans="1:21" ht="15" hidden="1" outlineLevel="1">
      <c r="A167" s="3"/>
      <c r="B167" s="11" t="s">
        <v>4</v>
      </c>
      <c r="C167" s="5">
        <v>45.332</v>
      </c>
      <c r="D167" s="5">
        <v>0</v>
      </c>
      <c r="E167" s="5">
        <f t="shared" si="25"/>
        <v>45.332</v>
      </c>
      <c r="F167" s="36">
        <f>E167*F161</f>
        <v>0</v>
      </c>
      <c r="G167" s="37">
        <f>E167*G161</f>
        <v>0</v>
      </c>
      <c r="H167" s="37">
        <f>E167*H161</f>
        <v>0</v>
      </c>
      <c r="I167" s="37">
        <f>E167*I161</f>
        <v>0</v>
      </c>
      <c r="J167" s="98">
        <f>E167*J161</f>
        <v>22.400000000000002</v>
      </c>
      <c r="K167" s="99">
        <f>E167*K161</f>
        <v>22.931999999999995</v>
      </c>
      <c r="L167" s="100">
        <f>E167-K167</f>
        <v>22.400000000000006</v>
      </c>
      <c r="M167" s="36">
        <f>R167*M161</f>
        <v>0</v>
      </c>
      <c r="N167" s="37">
        <f>R167*N161</f>
        <v>0</v>
      </c>
      <c r="O167" s="37">
        <f>R167*O161</f>
        <v>0</v>
      </c>
      <c r="P167" s="37">
        <f>R167*P161</f>
        <v>0</v>
      </c>
      <c r="Q167" s="38">
        <f>R167*Q161</f>
        <v>7.4119827053736875</v>
      </c>
      <c r="R167" s="36">
        <v>15</v>
      </c>
      <c r="S167" s="21"/>
      <c r="T167" s="44">
        <f>R167*T161</f>
        <v>7.588017294626312</v>
      </c>
      <c r="U167" s="55" t="s">
        <v>43</v>
      </c>
    </row>
    <row r="168" spans="1:21" s="52" customFormat="1" ht="15" hidden="1" outlineLevel="1">
      <c r="A168" s="53"/>
      <c r="B168" s="49" t="s">
        <v>45</v>
      </c>
      <c r="C168" s="54"/>
      <c r="D168" s="54"/>
      <c r="E168" s="54"/>
      <c r="F168" s="101">
        <v>0</v>
      </c>
      <c r="G168" s="102">
        <v>0</v>
      </c>
      <c r="H168" s="102">
        <v>0</v>
      </c>
      <c r="I168" s="102">
        <v>0</v>
      </c>
      <c r="J168" s="103">
        <v>0.49413218035824585</v>
      </c>
      <c r="K168" s="104">
        <f>1-SUM(F168:J168)</f>
        <v>0.5058678196417541</v>
      </c>
      <c r="L168" s="105"/>
      <c r="M168" s="101">
        <f>F168</f>
        <v>0</v>
      </c>
      <c r="N168" s="102">
        <f>G168</f>
        <v>0</v>
      </c>
      <c r="O168" s="102">
        <f>H168</f>
        <v>0</v>
      </c>
      <c r="P168" s="102">
        <f>I168</f>
        <v>0</v>
      </c>
      <c r="Q168" s="106">
        <f>J168</f>
        <v>0.49413218035824585</v>
      </c>
      <c r="R168" s="101"/>
      <c r="S168" s="50"/>
      <c r="T168" s="51">
        <f>1-SUM(M168:Q168)</f>
        <v>0.5058678196417541</v>
      </c>
      <c r="U168" s="92"/>
    </row>
    <row r="169" spans="1:21" ht="15" collapsed="1">
      <c r="A169" s="137">
        <v>24</v>
      </c>
      <c r="B169" s="7" t="s">
        <v>27</v>
      </c>
      <c r="C169" s="5">
        <v>1619</v>
      </c>
      <c r="D169" s="5"/>
      <c r="E169" s="5">
        <f aca="true" t="shared" si="26" ref="E169:E174">C169-D169</f>
        <v>1619</v>
      </c>
      <c r="F169" s="36"/>
      <c r="G169" s="37"/>
      <c r="H169" s="37"/>
      <c r="I169" s="37"/>
      <c r="J169" s="98"/>
      <c r="K169" s="99"/>
      <c r="L169" s="100">
        <f>E169-K169</f>
        <v>1619</v>
      </c>
      <c r="M169" s="36"/>
      <c r="N169" s="37"/>
      <c r="O169" s="37"/>
      <c r="P169" s="37"/>
      <c r="Q169" s="38"/>
      <c r="R169" s="36"/>
      <c r="S169" s="21"/>
      <c r="T169" s="43"/>
      <c r="U169" s="55"/>
    </row>
    <row r="170" spans="1:21" ht="15">
      <c r="A170" s="138"/>
      <c r="B170" s="11" t="s">
        <v>1</v>
      </c>
      <c r="C170" s="5">
        <v>195.899</v>
      </c>
      <c r="D170" s="5">
        <v>0</v>
      </c>
      <c r="E170" s="5">
        <f t="shared" si="26"/>
        <v>195.899</v>
      </c>
      <c r="F170" s="36">
        <f>E170*F168</f>
        <v>0</v>
      </c>
      <c r="G170" s="37">
        <f>E170*G168</f>
        <v>0</v>
      </c>
      <c r="H170" s="37">
        <f>E170*H168</f>
        <v>0</v>
      </c>
      <c r="I170" s="37">
        <f>E170*I168</f>
        <v>0</v>
      </c>
      <c r="J170" s="98">
        <f>E170*J168</f>
        <v>96.80000000000001</v>
      </c>
      <c r="K170" s="99">
        <f>E170*K168</f>
        <v>99.09899999999999</v>
      </c>
      <c r="L170" s="100">
        <f>E170-K170</f>
        <v>96.80000000000001</v>
      </c>
      <c r="M170" s="36">
        <f>R170*M168</f>
        <v>0</v>
      </c>
      <c r="N170" s="37">
        <f>R170*N168</f>
        <v>0</v>
      </c>
      <c r="O170" s="37">
        <f>R170*O168</f>
        <v>0</v>
      </c>
      <c r="P170" s="37">
        <f>R170*P168</f>
        <v>0</v>
      </c>
      <c r="Q170" s="38">
        <v>20.8</v>
      </c>
      <c r="R170" s="36">
        <v>20.8</v>
      </c>
      <c r="S170" s="21"/>
      <c r="T170" s="44">
        <f>R170*T168</f>
        <v>10.522050648548486</v>
      </c>
      <c r="U170" s="55" t="s">
        <v>42</v>
      </c>
    </row>
    <row r="171" spans="1:21" ht="15">
      <c r="A171" s="138"/>
      <c r="B171" s="11" t="s">
        <v>2</v>
      </c>
      <c r="C171" s="5">
        <v>905.0210000000001</v>
      </c>
      <c r="D171" s="5">
        <v>0</v>
      </c>
      <c r="E171" s="5">
        <f t="shared" si="26"/>
        <v>905.0210000000001</v>
      </c>
      <c r="F171" s="36">
        <f>E171*F168</f>
        <v>0</v>
      </c>
      <c r="G171" s="37">
        <f>E171*G168</f>
        <v>0</v>
      </c>
      <c r="H171" s="37">
        <f>E171*H168</f>
        <v>0</v>
      </c>
      <c r="I171" s="37">
        <f>E171*I168</f>
        <v>0</v>
      </c>
      <c r="J171" s="98">
        <f>E171*J168</f>
        <v>447.20000000000005</v>
      </c>
      <c r="K171" s="99">
        <f>E171*K168</f>
        <v>457.82099999999997</v>
      </c>
      <c r="L171" s="100">
        <f>E171-K171</f>
        <v>447.2000000000001</v>
      </c>
      <c r="M171" s="36">
        <f>R171*M168</f>
        <v>0</v>
      </c>
      <c r="N171" s="37">
        <f>R171*N168</f>
        <v>0</v>
      </c>
      <c r="O171" s="37">
        <f>R171*O168</f>
        <v>0</v>
      </c>
      <c r="P171" s="37">
        <f>R171*P168</f>
        <v>0</v>
      </c>
      <c r="Q171" s="38">
        <v>91.9</v>
      </c>
      <c r="R171" s="36">
        <v>91.9</v>
      </c>
      <c r="S171" s="21"/>
      <c r="T171" s="44">
        <f>R171*T168</f>
        <v>46.48925262507721</v>
      </c>
      <c r="U171" s="55" t="s">
        <v>42</v>
      </c>
    </row>
    <row r="172" spans="1:21" ht="15">
      <c r="A172" s="138"/>
      <c r="B172" s="11" t="s">
        <v>3</v>
      </c>
      <c r="C172" s="5">
        <v>472.748</v>
      </c>
      <c r="D172" s="5">
        <v>0</v>
      </c>
      <c r="E172" s="5">
        <f t="shared" si="26"/>
        <v>472.748</v>
      </c>
      <c r="F172" s="36">
        <f>E172*F168</f>
        <v>0</v>
      </c>
      <c r="G172" s="37">
        <f>E172*G168</f>
        <v>0</v>
      </c>
      <c r="H172" s="37">
        <f>E172*H168</f>
        <v>0</v>
      </c>
      <c r="I172" s="37">
        <f>E172*I168</f>
        <v>0</v>
      </c>
      <c r="J172" s="98">
        <f>E172*J168</f>
        <v>233.6</v>
      </c>
      <c r="K172" s="99">
        <f>E172*K168</f>
        <v>239.14799999999997</v>
      </c>
      <c r="L172" s="100">
        <f>E172-K172</f>
        <v>233.60000000000002</v>
      </c>
      <c r="M172" s="36">
        <f>(R172+S172)*M168</f>
        <v>0</v>
      </c>
      <c r="N172" s="37">
        <f>(R172+S172)*N168</f>
        <v>0</v>
      </c>
      <c r="O172" s="37">
        <f>(R172+S172)*O168</f>
        <v>0</v>
      </c>
      <c r="P172" s="37">
        <f>(R172+S172)*P168</f>
        <v>0</v>
      </c>
      <c r="Q172" s="38">
        <v>0.4</v>
      </c>
      <c r="R172" s="36">
        <v>0.3</v>
      </c>
      <c r="S172" s="21">
        <v>0.62</v>
      </c>
      <c r="T172" s="44">
        <f>(R172+S172)*T168</f>
        <v>0.4653983940704137</v>
      </c>
      <c r="U172" s="55" t="s">
        <v>44</v>
      </c>
    </row>
    <row r="173" spans="1:21" ht="15">
      <c r="A173" s="139"/>
      <c r="B173" s="11" t="s">
        <v>47</v>
      </c>
      <c r="C173" s="5">
        <f>42656/15</f>
        <v>2843.733333333333</v>
      </c>
      <c r="D173" s="5">
        <v>0</v>
      </c>
      <c r="E173" s="5">
        <f t="shared" si="26"/>
        <v>2843.733333333333</v>
      </c>
      <c r="F173" s="36">
        <v>350</v>
      </c>
      <c r="G173" s="37">
        <v>422.9166666666668</v>
      </c>
      <c r="H173" s="37">
        <v>678.125</v>
      </c>
      <c r="I173" s="37">
        <v>459.375</v>
      </c>
      <c r="J173" s="98">
        <v>933.3333333333336</v>
      </c>
      <c r="K173" s="99">
        <v>0</v>
      </c>
      <c r="L173" s="100">
        <v>2843.733333333333</v>
      </c>
      <c r="M173" s="36">
        <v>373.3333333333333</v>
      </c>
      <c r="N173" s="37">
        <v>451.11111111111103</v>
      </c>
      <c r="O173" s="37">
        <v>723.3333333333333</v>
      </c>
      <c r="P173" s="37">
        <v>490</v>
      </c>
      <c r="Q173" s="38">
        <v>995.5555555555554</v>
      </c>
      <c r="R173" s="36">
        <f>45500/15</f>
        <v>3033.3333333333335</v>
      </c>
      <c r="S173" s="21"/>
      <c r="T173" s="44">
        <v>0</v>
      </c>
      <c r="U173" s="55" t="s">
        <v>53</v>
      </c>
    </row>
    <row r="174" spans="1:21" ht="15" hidden="1" outlineLevel="1">
      <c r="A174" s="3"/>
      <c r="B174" s="11" t="s">
        <v>4</v>
      </c>
      <c r="C174" s="5">
        <v>45.332</v>
      </c>
      <c r="D174" s="5">
        <v>0</v>
      </c>
      <c r="E174" s="5">
        <f t="shared" si="26"/>
        <v>45.332</v>
      </c>
      <c r="F174" s="36">
        <f>E174*F168</f>
        <v>0</v>
      </c>
      <c r="G174" s="37">
        <f>E174*G168</f>
        <v>0</v>
      </c>
      <c r="H174" s="37">
        <f>E174*H168</f>
        <v>0</v>
      </c>
      <c r="I174" s="37">
        <f>E174*I168</f>
        <v>0</v>
      </c>
      <c r="J174" s="98">
        <f>E174*J168</f>
        <v>22.400000000000002</v>
      </c>
      <c r="K174" s="99">
        <f>E174*K168</f>
        <v>22.931999999999995</v>
      </c>
      <c r="L174" s="100">
        <f>E174-K174</f>
        <v>22.400000000000006</v>
      </c>
      <c r="M174" s="36">
        <f>R174*M168</f>
        <v>0</v>
      </c>
      <c r="N174" s="37">
        <f>R174*N168</f>
        <v>0</v>
      </c>
      <c r="O174" s="37">
        <f>R174*O168</f>
        <v>0</v>
      </c>
      <c r="P174" s="37">
        <f>R174*P168</f>
        <v>0</v>
      </c>
      <c r="Q174" s="38">
        <f>R174*Q168</f>
        <v>7.4119827053736875</v>
      </c>
      <c r="R174" s="36">
        <v>15</v>
      </c>
      <c r="S174" s="21"/>
      <c r="T174" s="44">
        <f>R174*T168</f>
        <v>7.588017294626312</v>
      </c>
      <c r="U174" s="55" t="s">
        <v>43</v>
      </c>
    </row>
    <row r="175" spans="1:21" s="52" customFormat="1" ht="15" hidden="1" outlineLevel="1">
      <c r="A175" s="53"/>
      <c r="B175" s="49" t="s">
        <v>45</v>
      </c>
      <c r="C175" s="54"/>
      <c r="D175" s="54"/>
      <c r="E175" s="54"/>
      <c r="F175" s="101">
        <v>0.34503843466107614</v>
      </c>
      <c r="G175" s="102">
        <v>0.6549615653389238</v>
      </c>
      <c r="H175" s="102">
        <v>0</v>
      </c>
      <c r="I175" s="102">
        <v>0</v>
      </c>
      <c r="J175" s="103">
        <v>0</v>
      </c>
      <c r="K175" s="104">
        <f>1-SUM(F175:J175)</f>
        <v>0</v>
      </c>
      <c r="L175" s="105"/>
      <c r="M175" s="101">
        <f>F175</f>
        <v>0.34503843466107614</v>
      </c>
      <c r="N175" s="102">
        <f>G175</f>
        <v>0.6549615653389238</v>
      </c>
      <c r="O175" s="102">
        <f>H175</f>
        <v>0</v>
      </c>
      <c r="P175" s="102">
        <f>I175</f>
        <v>0</v>
      </c>
      <c r="Q175" s="106">
        <f>J175</f>
        <v>0</v>
      </c>
      <c r="R175" s="101"/>
      <c r="S175" s="50"/>
      <c r="T175" s="51">
        <f>1-SUM(M175:Q175)</f>
        <v>0</v>
      </c>
      <c r="U175" s="92"/>
    </row>
    <row r="176" spans="1:21" ht="15" collapsed="1">
      <c r="A176" s="137">
        <v>25</v>
      </c>
      <c r="B176" s="7" t="s">
        <v>28</v>
      </c>
      <c r="C176" s="5">
        <v>11448</v>
      </c>
      <c r="D176" s="5">
        <v>0</v>
      </c>
      <c r="E176" s="5">
        <f aca="true" t="shared" si="27" ref="E176:E181">C176-D176</f>
        <v>11448</v>
      </c>
      <c r="F176" s="36"/>
      <c r="G176" s="37"/>
      <c r="H176" s="37"/>
      <c r="I176" s="37"/>
      <c r="J176" s="98"/>
      <c r="K176" s="99"/>
      <c r="L176" s="100">
        <f>E176-K176</f>
        <v>11448</v>
      </c>
      <c r="M176" s="36"/>
      <c r="N176" s="37"/>
      <c r="O176" s="37"/>
      <c r="P176" s="37"/>
      <c r="Q176" s="38"/>
      <c r="R176" s="36"/>
      <c r="S176" s="21"/>
      <c r="T176" s="43"/>
      <c r="U176" s="55"/>
    </row>
    <row r="177" spans="1:21" ht="15">
      <c r="A177" s="138"/>
      <c r="B177" s="11" t="s">
        <v>1</v>
      </c>
      <c r="C177" s="5">
        <v>1385.2079999999999</v>
      </c>
      <c r="D177" s="5">
        <v>0</v>
      </c>
      <c r="E177" s="5">
        <f t="shared" si="27"/>
        <v>1385.2079999999999</v>
      </c>
      <c r="F177" s="36">
        <f>E177*F175</f>
        <v>477.94999999999993</v>
      </c>
      <c r="G177" s="37">
        <f>E177*G175</f>
        <v>907.2579999999998</v>
      </c>
      <c r="H177" s="37">
        <f>E177*H175</f>
        <v>0</v>
      </c>
      <c r="I177" s="37">
        <f>E177*I175</f>
        <v>0</v>
      </c>
      <c r="J177" s="98">
        <f>E177*J175</f>
        <v>0</v>
      </c>
      <c r="K177" s="99">
        <f>E177*K175</f>
        <v>0</v>
      </c>
      <c r="L177" s="100">
        <f>E177-K177</f>
        <v>1385.2079999999999</v>
      </c>
      <c r="M177" s="36">
        <f>R177*M175</f>
        <v>98.95702306079664</v>
      </c>
      <c r="N177" s="37">
        <f>R177*N175</f>
        <v>187.84297693920337</v>
      </c>
      <c r="O177" s="37">
        <f>R177*O175</f>
        <v>0</v>
      </c>
      <c r="P177" s="37">
        <f>R177*P175</f>
        <v>0</v>
      </c>
      <c r="Q177" s="38">
        <f>R177*Q175</f>
        <v>0</v>
      </c>
      <c r="R177" s="36">
        <v>286.8</v>
      </c>
      <c r="S177" s="21"/>
      <c r="T177" s="44">
        <f>R177*T175</f>
        <v>0</v>
      </c>
      <c r="U177" s="55" t="s">
        <v>42</v>
      </c>
    </row>
    <row r="178" spans="1:21" ht="15">
      <c r="A178" s="138"/>
      <c r="B178" s="11" t="s">
        <v>2</v>
      </c>
      <c r="C178" s="5">
        <v>6399.432000000001</v>
      </c>
      <c r="D178" s="5">
        <v>0</v>
      </c>
      <c r="E178" s="5">
        <f t="shared" si="27"/>
        <v>6399.432000000001</v>
      </c>
      <c r="F178" s="36">
        <f>E178*F175</f>
        <v>2208.05</v>
      </c>
      <c r="G178" s="37">
        <f>E178*G175</f>
        <v>4191.3820000000005</v>
      </c>
      <c r="H178" s="37">
        <f>E178*H175</f>
        <v>0</v>
      </c>
      <c r="I178" s="37">
        <f>E178*I175</f>
        <v>0</v>
      </c>
      <c r="J178" s="98">
        <f>E178*J175</f>
        <v>0</v>
      </c>
      <c r="K178" s="99">
        <f>E178*K175</f>
        <v>0</v>
      </c>
      <c r="L178" s="100">
        <f>E178-K178</f>
        <v>6399.432000000001</v>
      </c>
      <c r="M178" s="36">
        <f>R178*M175</f>
        <v>129.38941299790355</v>
      </c>
      <c r="N178" s="37">
        <f>R178*N175</f>
        <v>245.61058700209642</v>
      </c>
      <c r="O178" s="37">
        <f>R178*O175</f>
        <v>0</v>
      </c>
      <c r="P178" s="37">
        <f>R178*P175</f>
        <v>0</v>
      </c>
      <c r="Q178" s="38">
        <f>R178*Q175</f>
        <v>0</v>
      </c>
      <c r="R178" s="36">
        <v>375</v>
      </c>
      <c r="S178" s="21"/>
      <c r="T178" s="44">
        <f>R178*T175</f>
        <v>0</v>
      </c>
      <c r="U178" s="55" t="s">
        <v>42</v>
      </c>
    </row>
    <row r="179" spans="1:21" ht="15">
      <c r="A179" s="138"/>
      <c r="B179" s="11" t="s">
        <v>3</v>
      </c>
      <c r="C179" s="5">
        <v>3342.816</v>
      </c>
      <c r="D179" s="5">
        <v>0</v>
      </c>
      <c r="E179" s="5">
        <f t="shared" si="27"/>
        <v>3342.816</v>
      </c>
      <c r="F179" s="36">
        <f>E179*F175</f>
        <v>1153.3999999999999</v>
      </c>
      <c r="G179" s="37">
        <f>E179*G175</f>
        <v>2189.4159999999997</v>
      </c>
      <c r="H179" s="37">
        <f>E179*H175</f>
        <v>0</v>
      </c>
      <c r="I179" s="37">
        <f>E179*I175</f>
        <v>0</v>
      </c>
      <c r="J179" s="98">
        <f>E179*J175</f>
        <v>0</v>
      </c>
      <c r="K179" s="99">
        <f>E179*K175</f>
        <v>0</v>
      </c>
      <c r="L179" s="100">
        <f>E179-K179</f>
        <v>3342.816</v>
      </c>
      <c r="M179" s="36">
        <v>0.8</v>
      </c>
      <c r="N179" s="37">
        <v>1.5</v>
      </c>
      <c r="O179" s="37">
        <f>(R179+S179)*O175</f>
        <v>0</v>
      </c>
      <c r="P179" s="37">
        <f>(R179+S179)*P175</f>
        <v>0</v>
      </c>
      <c r="Q179" s="38">
        <f>(R179+S179)*Q175</f>
        <v>0</v>
      </c>
      <c r="R179" s="36">
        <f>N179+M179</f>
        <v>2.3</v>
      </c>
      <c r="S179" s="21">
        <v>1.53</v>
      </c>
      <c r="T179" s="44">
        <f>(R179+S179)*T175</f>
        <v>0</v>
      </c>
      <c r="U179" s="55" t="s">
        <v>44</v>
      </c>
    </row>
    <row r="180" spans="1:21" ht="15">
      <c r="A180" s="139"/>
      <c r="B180" s="11" t="s">
        <v>47</v>
      </c>
      <c r="C180" s="5">
        <f>42656/15</f>
        <v>2843.733333333333</v>
      </c>
      <c r="D180" s="5">
        <v>0</v>
      </c>
      <c r="E180" s="5">
        <f t="shared" si="27"/>
        <v>2843.733333333333</v>
      </c>
      <c r="F180" s="36">
        <v>350</v>
      </c>
      <c r="G180" s="37">
        <v>422.9166666666668</v>
      </c>
      <c r="H180" s="37">
        <v>678.125</v>
      </c>
      <c r="I180" s="37">
        <v>459.375</v>
      </c>
      <c r="J180" s="98">
        <v>933.3333333333336</v>
      </c>
      <c r="K180" s="99">
        <v>0</v>
      </c>
      <c r="L180" s="100">
        <v>2843.733333333333</v>
      </c>
      <c r="M180" s="36">
        <v>373.3333333333333</v>
      </c>
      <c r="N180" s="37">
        <v>451.11111111111103</v>
      </c>
      <c r="O180" s="37">
        <v>723.3333333333333</v>
      </c>
      <c r="P180" s="37">
        <v>490</v>
      </c>
      <c r="Q180" s="38">
        <v>995.5555555555554</v>
      </c>
      <c r="R180" s="36">
        <f>45500/15</f>
        <v>3033.3333333333335</v>
      </c>
      <c r="S180" s="21"/>
      <c r="T180" s="44">
        <v>0</v>
      </c>
      <c r="U180" s="55" t="s">
        <v>53</v>
      </c>
    </row>
    <row r="181" spans="1:21" ht="15" hidden="1" outlineLevel="1">
      <c r="A181" s="3"/>
      <c r="B181" s="11" t="s">
        <v>4</v>
      </c>
      <c r="C181" s="5">
        <v>320.544</v>
      </c>
      <c r="D181" s="5">
        <v>0</v>
      </c>
      <c r="E181" s="5">
        <f t="shared" si="27"/>
        <v>320.544</v>
      </c>
      <c r="F181" s="36">
        <f>E181*F175</f>
        <v>110.59999999999998</v>
      </c>
      <c r="G181" s="37">
        <f>E181*G175</f>
        <v>209.944</v>
      </c>
      <c r="H181" s="37">
        <f>E181*H175</f>
        <v>0</v>
      </c>
      <c r="I181" s="37">
        <f>E181*I175</f>
        <v>0</v>
      </c>
      <c r="J181" s="98">
        <f>E181*J175</f>
        <v>0</v>
      </c>
      <c r="K181" s="99">
        <f>E181*K175</f>
        <v>0</v>
      </c>
      <c r="L181" s="100">
        <f>E181-K181</f>
        <v>320.544</v>
      </c>
      <c r="M181" s="36">
        <f>R181*M175</f>
        <v>15.871767994409502</v>
      </c>
      <c r="N181" s="37">
        <f>R181*N175</f>
        <v>30.128232005590494</v>
      </c>
      <c r="O181" s="37">
        <f>R181*O175</f>
        <v>0</v>
      </c>
      <c r="P181" s="37">
        <f>R181*P175</f>
        <v>0</v>
      </c>
      <c r="Q181" s="38">
        <f>R181*Q175</f>
        <v>0</v>
      </c>
      <c r="R181" s="36">
        <v>46</v>
      </c>
      <c r="S181" s="21"/>
      <c r="T181" s="44">
        <f>R181*T175</f>
        <v>0</v>
      </c>
      <c r="U181" s="55" t="s">
        <v>43</v>
      </c>
    </row>
    <row r="182" spans="1:21" s="52" customFormat="1" ht="15" hidden="1" outlineLevel="1">
      <c r="A182" s="53"/>
      <c r="B182" s="49" t="s">
        <v>45</v>
      </c>
      <c r="C182" s="54"/>
      <c r="D182" s="54"/>
      <c r="E182" s="54"/>
      <c r="F182" s="101">
        <v>0</v>
      </c>
      <c r="G182" s="102">
        <v>0</v>
      </c>
      <c r="H182" s="102">
        <v>0</v>
      </c>
      <c r="I182" s="102">
        <v>0</v>
      </c>
      <c r="J182" s="103">
        <v>0</v>
      </c>
      <c r="K182" s="104">
        <f>1-SUM(F182:J182)</f>
        <v>1</v>
      </c>
      <c r="L182" s="105"/>
      <c r="M182" s="101">
        <f>F182</f>
        <v>0</v>
      </c>
      <c r="N182" s="102">
        <f>G182</f>
        <v>0</v>
      </c>
      <c r="O182" s="102">
        <f>H182</f>
        <v>0</v>
      </c>
      <c r="P182" s="102">
        <f>I182</f>
        <v>0</v>
      </c>
      <c r="Q182" s="106">
        <f>J182</f>
        <v>0</v>
      </c>
      <c r="R182" s="101"/>
      <c r="S182" s="50"/>
      <c r="T182" s="51">
        <f>1-SUM(M182:Q182)</f>
        <v>1</v>
      </c>
      <c r="U182" s="92"/>
    </row>
    <row r="183" spans="1:21" ht="15" collapsed="1">
      <c r="A183" s="137">
        <v>26</v>
      </c>
      <c r="B183" s="7" t="s">
        <v>29</v>
      </c>
      <c r="C183" s="5">
        <v>26950</v>
      </c>
      <c r="D183" s="5">
        <v>0</v>
      </c>
      <c r="E183" s="5">
        <f aca="true" t="shared" si="28" ref="E183:E194">C183-D183</f>
        <v>26950</v>
      </c>
      <c r="F183" s="36"/>
      <c r="G183" s="37"/>
      <c r="H183" s="37"/>
      <c r="I183" s="37"/>
      <c r="J183" s="98"/>
      <c r="K183" s="99"/>
      <c r="L183" s="100">
        <f aca="true" t="shared" si="29" ref="L183:L194">E183-K183</f>
        <v>26950</v>
      </c>
      <c r="M183" s="36"/>
      <c r="N183" s="37"/>
      <c r="O183" s="37"/>
      <c r="P183" s="37"/>
      <c r="Q183" s="38"/>
      <c r="R183" s="36"/>
      <c r="S183" s="21"/>
      <c r="T183" s="43"/>
      <c r="U183" s="55"/>
    </row>
    <row r="184" spans="1:21" ht="15">
      <c r="A184" s="138"/>
      <c r="B184" s="11" t="s">
        <v>1</v>
      </c>
      <c r="C184" s="5">
        <v>3260.95</v>
      </c>
      <c r="D184" s="5">
        <v>0</v>
      </c>
      <c r="E184" s="5">
        <f t="shared" si="28"/>
        <v>3260.95</v>
      </c>
      <c r="F184" s="36">
        <f>E184*F182</f>
        <v>0</v>
      </c>
      <c r="G184" s="37">
        <f>E184*G182</f>
        <v>0</v>
      </c>
      <c r="H184" s="37">
        <f>E184*H182</f>
        <v>0</v>
      </c>
      <c r="I184" s="37">
        <f>E184*I182</f>
        <v>0</v>
      </c>
      <c r="J184" s="98">
        <f>E184*J182</f>
        <v>0</v>
      </c>
      <c r="K184" s="99">
        <f>E184*K182</f>
        <v>3260.95</v>
      </c>
      <c r="L184" s="100">
        <f t="shared" si="29"/>
        <v>0</v>
      </c>
      <c r="M184" s="36">
        <f>R184*M182</f>
        <v>0</v>
      </c>
      <c r="N184" s="37">
        <f>R184*N182</f>
        <v>0</v>
      </c>
      <c r="O184" s="37">
        <f>R184*O182</f>
        <v>0</v>
      </c>
      <c r="P184" s="37">
        <f>R184*P182</f>
        <v>0</v>
      </c>
      <c r="Q184" s="38">
        <f>R184*Q182</f>
        <v>0</v>
      </c>
      <c r="R184" s="36">
        <v>0</v>
      </c>
      <c r="S184" s="21"/>
      <c r="T184" s="44">
        <f>R184*T182</f>
        <v>0</v>
      </c>
      <c r="U184" s="55" t="s">
        <v>42</v>
      </c>
    </row>
    <row r="185" spans="1:21" ht="15">
      <c r="A185" s="138"/>
      <c r="B185" s="11" t="s">
        <v>2</v>
      </c>
      <c r="C185" s="5">
        <v>15065.05</v>
      </c>
      <c r="D185" s="5">
        <v>0</v>
      </c>
      <c r="E185" s="5">
        <f t="shared" si="28"/>
        <v>15065.05</v>
      </c>
      <c r="F185" s="36">
        <f>E185*F182</f>
        <v>0</v>
      </c>
      <c r="G185" s="37">
        <f>E185*G182</f>
        <v>0</v>
      </c>
      <c r="H185" s="37">
        <f>E185*H182</f>
        <v>0</v>
      </c>
      <c r="I185" s="37">
        <f>E185*I182</f>
        <v>0</v>
      </c>
      <c r="J185" s="98">
        <f>E185*J182</f>
        <v>0</v>
      </c>
      <c r="K185" s="99">
        <f>E185*K182</f>
        <v>15065.05</v>
      </c>
      <c r="L185" s="100">
        <f t="shared" si="29"/>
        <v>0</v>
      </c>
      <c r="M185" s="36">
        <f>R185*M182</f>
        <v>0</v>
      </c>
      <c r="N185" s="37">
        <f>R185*N182</f>
        <v>0</v>
      </c>
      <c r="O185" s="37">
        <f>R185*O182</f>
        <v>0</v>
      </c>
      <c r="P185" s="37">
        <f>R185*P182</f>
        <v>0</v>
      </c>
      <c r="Q185" s="38">
        <f>R185*Q182</f>
        <v>0</v>
      </c>
      <c r="R185" s="36">
        <v>0</v>
      </c>
      <c r="S185" s="21"/>
      <c r="T185" s="44">
        <f>R185*T182</f>
        <v>0</v>
      </c>
      <c r="U185" s="55" t="s">
        <v>42</v>
      </c>
    </row>
    <row r="186" spans="1:21" ht="15">
      <c r="A186" s="138"/>
      <c r="B186" s="11" t="s">
        <v>3</v>
      </c>
      <c r="C186" s="5">
        <v>7869.4</v>
      </c>
      <c r="D186" s="5">
        <v>0</v>
      </c>
      <c r="E186" s="5">
        <f t="shared" si="28"/>
        <v>7869.4</v>
      </c>
      <c r="F186" s="36">
        <f>E186*F182</f>
        <v>0</v>
      </c>
      <c r="G186" s="37">
        <f>E186*G182</f>
        <v>0</v>
      </c>
      <c r="H186" s="37">
        <f>E186*H182</f>
        <v>0</v>
      </c>
      <c r="I186" s="37">
        <f>E186*I182</f>
        <v>0</v>
      </c>
      <c r="J186" s="98">
        <f>E186*J182</f>
        <v>0</v>
      </c>
      <c r="K186" s="99">
        <f>E186*K182</f>
        <v>7869.4</v>
      </c>
      <c r="L186" s="100">
        <f t="shared" si="29"/>
        <v>0</v>
      </c>
      <c r="M186" s="36">
        <f>(R186+S186)*M182</f>
        <v>0</v>
      </c>
      <c r="N186" s="37">
        <f>(R186+S186)*N182</f>
        <v>0</v>
      </c>
      <c r="O186" s="37">
        <f>(R186+S186)*O182</f>
        <v>0</v>
      </c>
      <c r="P186" s="37">
        <f>(R186+S186)*P182</f>
        <v>0</v>
      </c>
      <c r="Q186" s="38">
        <f>(R186+S186)*Q182</f>
        <v>0</v>
      </c>
      <c r="R186" s="36">
        <v>0</v>
      </c>
      <c r="S186" s="21">
        <v>4.17</v>
      </c>
      <c r="T186" s="44">
        <f>(R186+S186)*T182</f>
        <v>4.17</v>
      </c>
      <c r="U186" s="55" t="s">
        <v>44</v>
      </c>
    </row>
    <row r="187" spans="1:21" ht="15" thickBot="1">
      <c r="A187" s="139"/>
      <c r="B187" s="11" t="s">
        <v>47</v>
      </c>
      <c r="C187" s="5">
        <f>42656/15</f>
        <v>2843.733333333333</v>
      </c>
      <c r="D187" s="5">
        <v>0</v>
      </c>
      <c r="E187" s="5">
        <f>C187-D187</f>
        <v>2843.733333333333</v>
      </c>
      <c r="F187" s="36">
        <v>350</v>
      </c>
      <c r="G187" s="37">
        <v>422.9166666666668</v>
      </c>
      <c r="H187" s="37">
        <v>678.125</v>
      </c>
      <c r="I187" s="37">
        <v>459.375</v>
      </c>
      <c r="J187" s="98">
        <v>933.3333333333336</v>
      </c>
      <c r="K187" s="99">
        <v>0</v>
      </c>
      <c r="L187" s="100">
        <f t="shared" si="29"/>
        <v>2843.733333333333</v>
      </c>
      <c r="M187" s="36">
        <v>373.3333333333333</v>
      </c>
      <c r="N187" s="37">
        <v>451.11111111111103</v>
      </c>
      <c r="O187" s="37">
        <v>723.3333333333333</v>
      </c>
      <c r="P187" s="37">
        <v>490</v>
      </c>
      <c r="Q187" s="38">
        <v>995.5555555555554</v>
      </c>
      <c r="R187" s="36">
        <f>45500/15</f>
        <v>3033.3333333333335</v>
      </c>
      <c r="S187" s="21"/>
      <c r="T187" s="44">
        <f>R187-SUM(M187:Q187)</f>
        <v>0</v>
      </c>
      <c r="U187" s="55" t="s">
        <v>53</v>
      </c>
    </row>
    <row r="188" spans="1:21" ht="15" hidden="1" outlineLevel="1" thickBot="1">
      <c r="A188" s="12"/>
      <c r="B188" s="13" t="s">
        <v>4</v>
      </c>
      <c r="C188" s="14">
        <v>754.6</v>
      </c>
      <c r="D188" s="14">
        <v>0</v>
      </c>
      <c r="E188" s="14">
        <f t="shared" si="28"/>
        <v>754.6</v>
      </c>
      <c r="F188" s="107">
        <f>E188*F182</f>
        <v>0</v>
      </c>
      <c r="G188" s="108">
        <f>E188*G182</f>
        <v>0</v>
      </c>
      <c r="H188" s="108">
        <f>E188*H182</f>
        <v>0</v>
      </c>
      <c r="I188" s="108">
        <f>E188*I182</f>
        <v>0</v>
      </c>
      <c r="J188" s="109">
        <f>E188*J182</f>
        <v>0</v>
      </c>
      <c r="K188" s="110">
        <f>E188*K182</f>
        <v>754.6</v>
      </c>
      <c r="L188" s="111">
        <f t="shared" si="29"/>
        <v>0</v>
      </c>
      <c r="M188" s="107">
        <f>R188*M182</f>
        <v>0</v>
      </c>
      <c r="N188" s="108">
        <f>R188*N182</f>
        <v>0</v>
      </c>
      <c r="O188" s="108">
        <f>R188*O182</f>
        <v>0</v>
      </c>
      <c r="P188" s="108">
        <f>R188*P182</f>
        <v>0</v>
      </c>
      <c r="Q188" s="112">
        <f>R188*Q182</f>
        <v>0</v>
      </c>
      <c r="R188" s="107">
        <v>205</v>
      </c>
      <c r="S188" s="96"/>
      <c r="T188" s="63">
        <f>R188*T182</f>
        <v>205</v>
      </c>
      <c r="U188" s="93" t="s">
        <v>43</v>
      </c>
    </row>
    <row r="189" spans="1:21" ht="15" collapsed="1">
      <c r="A189" s="142"/>
      <c r="B189" s="18" t="s">
        <v>41</v>
      </c>
      <c r="C189" s="19">
        <f aca="true" t="shared" si="30" ref="C189:D194">C85+C92+C99+C106+C113+C120+C127+C134+C141+C148+C155+C162+C169+C176+C183</f>
        <v>92594</v>
      </c>
      <c r="D189" s="19">
        <f t="shared" si="30"/>
        <v>0</v>
      </c>
      <c r="E189" s="19">
        <f t="shared" si="28"/>
        <v>92594</v>
      </c>
      <c r="F189" s="113">
        <f aca="true" t="shared" si="31" ref="F189:K189">SUM(F190:F194)</f>
        <v>9200</v>
      </c>
      <c r="G189" s="114">
        <f t="shared" si="31"/>
        <v>13841.750000000004</v>
      </c>
      <c r="H189" s="114">
        <f t="shared" si="31"/>
        <v>20971.875</v>
      </c>
      <c r="I189" s="114">
        <f t="shared" si="31"/>
        <v>28093.625</v>
      </c>
      <c r="J189" s="116">
        <f t="shared" si="31"/>
        <v>30460.00000000001</v>
      </c>
      <c r="K189" s="130">
        <f t="shared" si="31"/>
        <v>32682.999999999996</v>
      </c>
      <c r="L189" s="117">
        <f t="shared" si="29"/>
        <v>59911</v>
      </c>
      <c r="M189" s="145"/>
      <c r="N189" s="146"/>
      <c r="O189" s="146"/>
      <c r="P189" s="146"/>
      <c r="Q189" s="147"/>
      <c r="R189" s="145"/>
      <c r="S189" s="147"/>
      <c r="T189" s="58">
        <f>SUM(T190:T194)</f>
        <v>664.8253798641136</v>
      </c>
      <c r="U189" s="64"/>
    </row>
    <row r="190" spans="1:21" ht="15">
      <c r="A190" s="143"/>
      <c r="B190" s="10" t="s">
        <v>1</v>
      </c>
      <c r="C190" s="5">
        <f t="shared" si="30"/>
        <v>11203.874000000002</v>
      </c>
      <c r="D190" s="5">
        <f t="shared" si="30"/>
        <v>0</v>
      </c>
      <c r="E190" s="5">
        <f t="shared" si="28"/>
        <v>11203.874000000002</v>
      </c>
      <c r="F190" s="36">
        <f>F86+F93+F100+F107+F114+F121+F128+F135+F142+F149+F156+F163+F170+F177+F184</f>
        <v>477.94999999999993</v>
      </c>
      <c r="G190" s="37">
        <f aca="true" t="shared" si="32" ref="G190:Q190">G86+G93+G100+G107+G114+G121+G128+G135+G142+G149+G156+G163+G170+G177+G184</f>
        <v>907.2579999999998</v>
      </c>
      <c r="H190" s="37">
        <f t="shared" si="32"/>
        <v>1306.8000000000002</v>
      </c>
      <c r="I190" s="37">
        <f t="shared" si="32"/>
        <v>2565.563</v>
      </c>
      <c r="J190" s="38">
        <f t="shared" si="32"/>
        <v>1991.6599999999999</v>
      </c>
      <c r="K190" s="131">
        <f>K86+K93+K100+K107+K114+K121+K128+K135+K142+K149+K156+K163+K170+K177+K184</f>
        <v>3954.643</v>
      </c>
      <c r="L190" s="100">
        <f t="shared" si="29"/>
        <v>7249.231000000002</v>
      </c>
      <c r="M190" s="36">
        <f t="shared" si="32"/>
        <v>98.95702306079664</v>
      </c>
      <c r="N190" s="37">
        <f t="shared" si="32"/>
        <v>187.84297693920337</v>
      </c>
      <c r="O190" s="37">
        <f t="shared" si="32"/>
        <v>154.88088345015694</v>
      </c>
      <c r="P190" s="37">
        <f t="shared" si="32"/>
        <v>310.87981692832267</v>
      </c>
      <c r="Q190" s="38">
        <f t="shared" si="32"/>
        <v>308.8392996215204</v>
      </c>
      <c r="R190" s="134">
        <f>R86+R93+R100+R107+R114+R121+R128+R135+R142+R149+R156+R163+R170+R177+R184</f>
        <v>1061.3999999999996</v>
      </c>
      <c r="S190" s="21"/>
      <c r="T190" s="45">
        <f>T86+T93+T100+T107+T114+T121+T128+T135+T142+T149+T156+T163+T170+T177+T184</f>
        <v>73.6543545398394</v>
      </c>
      <c r="U190" s="55" t="s">
        <v>42</v>
      </c>
    </row>
    <row r="191" spans="1:21" ht="15">
      <c r="A191" s="143"/>
      <c r="B191" s="10" t="s">
        <v>2</v>
      </c>
      <c r="C191" s="5">
        <f t="shared" si="30"/>
        <v>51760.046</v>
      </c>
      <c r="D191" s="5">
        <f t="shared" si="30"/>
        <v>0</v>
      </c>
      <c r="E191" s="5">
        <f t="shared" si="28"/>
        <v>51760.046</v>
      </c>
      <c r="F191" s="36">
        <f aca="true" t="shared" si="33" ref="F191:Q191">F87+F94+F101+F108+F115+F122+F129+F136+F143+F150+F157+F164+F171+F178+F185</f>
        <v>2208.05</v>
      </c>
      <c r="G191" s="37">
        <f t="shared" si="33"/>
        <v>4191.3820000000005</v>
      </c>
      <c r="H191" s="37">
        <f t="shared" si="33"/>
        <v>6037.200000000001</v>
      </c>
      <c r="I191" s="37">
        <f t="shared" si="33"/>
        <v>11852.477</v>
      </c>
      <c r="J191" s="38">
        <f t="shared" si="33"/>
        <v>9201.140000000001</v>
      </c>
      <c r="K191" s="131">
        <f>K87+K94+K101+K108+K115+K122+K129+K136+K143+K150+K157+K164+K171+K178+K185</f>
        <v>18269.797</v>
      </c>
      <c r="L191" s="100">
        <f t="shared" si="29"/>
        <v>33490.249</v>
      </c>
      <c r="M191" s="36">
        <f t="shared" si="33"/>
        <v>129.38941299790355</v>
      </c>
      <c r="N191" s="37">
        <f t="shared" si="33"/>
        <v>245.61058700209642</v>
      </c>
      <c r="O191" s="37">
        <f t="shared" si="33"/>
        <v>1001.2265749714869</v>
      </c>
      <c r="P191" s="37">
        <f t="shared" si="33"/>
        <v>1840.8593912438805</v>
      </c>
      <c r="Q191" s="38">
        <f t="shared" si="33"/>
        <v>1500.314033784633</v>
      </c>
      <c r="R191" s="134">
        <f>R87+R94+R101+R108+R115+R122+R129+R136+R143+R150+R157+R164+R171+R178+R185</f>
        <v>4717.399999999999</v>
      </c>
      <c r="S191" s="21"/>
      <c r="T191" s="45">
        <f>T87+T94+T101+T108+T115+T122+T129+T136+T143+T150+T157+T164+T171+T178+T185</f>
        <v>325.42476837554045</v>
      </c>
      <c r="U191" s="55" t="s">
        <v>42</v>
      </c>
    </row>
    <row r="192" spans="1:21" ht="15">
      <c r="A192" s="143"/>
      <c r="B192" s="10" t="s">
        <v>3</v>
      </c>
      <c r="C192" s="5">
        <f t="shared" si="30"/>
        <v>27037.447999999997</v>
      </c>
      <c r="D192" s="5">
        <f t="shared" si="30"/>
        <v>0</v>
      </c>
      <c r="E192" s="5">
        <f t="shared" si="28"/>
        <v>27037.447999999997</v>
      </c>
      <c r="F192" s="36">
        <f aca="true" t="shared" si="34" ref="F192:Q193">F88+F95+F102+F109+F116+F123+F130+F137+F144+F151+F158+F165+F172+F179+F186</f>
        <v>1153.3999999999999</v>
      </c>
      <c r="G192" s="37">
        <f t="shared" si="34"/>
        <v>2189.4159999999997</v>
      </c>
      <c r="H192" s="37">
        <f t="shared" si="34"/>
        <v>3153.6</v>
      </c>
      <c r="I192" s="37">
        <f t="shared" si="34"/>
        <v>6191.276</v>
      </c>
      <c r="J192" s="38">
        <f t="shared" si="34"/>
        <v>4806.320000000001</v>
      </c>
      <c r="K192" s="131">
        <f>K88+K95+K102+K109+K116+K123+K130+K137+K144+K151+K158+K165+K172+K179+K186</f>
        <v>9543.436</v>
      </c>
      <c r="L192" s="100">
        <f t="shared" si="29"/>
        <v>17494.011999999995</v>
      </c>
      <c r="M192" s="36">
        <f t="shared" si="34"/>
        <v>0.8</v>
      </c>
      <c r="N192" s="37">
        <f t="shared" si="34"/>
        <v>1.5</v>
      </c>
      <c r="O192" s="37">
        <f t="shared" si="34"/>
        <v>3.3</v>
      </c>
      <c r="P192" s="37">
        <f t="shared" si="34"/>
        <v>6.4</v>
      </c>
      <c r="Q192" s="38">
        <f t="shared" si="34"/>
        <v>6.000000000000002</v>
      </c>
      <c r="R192" s="134">
        <f>M192+N192+O192+P192+Q192</f>
        <v>18</v>
      </c>
      <c r="S192" s="21">
        <f>S88+S95+S102+S109+S116+S123+S130+S137+S144+S151+S158+S165+S172+S179+S186</f>
        <v>18.969999999999995</v>
      </c>
      <c r="T192" s="45">
        <f>T88+T95+T102+T109+T116+T123+T130+T137+T144+T151+T158+T165+T172+T179+T186</f>
        <v>7.630135886349597</v>
      </c>
      <c r="U192" s="55" t="s">
        <v>44</v>
      </c>
    </row>
    <row r="193" spans="1:21" ht="15.75" thickBot="1">
      <c r="A193" s="144"/>
      <c r="B193" s="22" t="s">
        <v>47</v>
      </c>
      <c r="C193" s="23">
        <f t="shared" si="30"/>
        <v>42655.999999999985</v>
      </c>
      <c r="D193" s="23">
        <f t="shared" si="30"/>
        <v>0</v>
      </c>
      <c r="E193" s="23">
        <f>E89+E96+E103+E110+E117+E124+E131+E138+E145+E152+E159+E166+E173+E180+E187</f>
        <v>42655.999999999985</v>
      </c>
      <c r="F193" s="118">
        <f t="shared" si="34"/>
        <v>5250</v>
      </c>
      <c r="G193" s="119">
        <f t="shared" si="34"/>
        <v>6343.750000000004</v>
      </c>
      <c r="H193" s="119">
        <f t="shared" si="34"/>
        <v>10171.875</v>
      </c>
      <c r="I193" s="119">
        <f t="shared" si="34"/>
        <v>6890.625</v>
      </c>
      <c r="J193" s="121">
        <f t="shared" si="34"/>
        <v>14000.000000000007</v>
      </c>
      <c r="K193" s="132">
        <f>K187+K180+K173+K166+K159+K152+K145+K138+K131+K124+K117+K110+K103+K96+K89</f>
        <v>0</v>
      </c>
      <c r="L193" s="122">
        <f t="shared" si="29"/>
        <v>42655.999999999985</v>
      </c>
      <c r="M193" s="118">
        <f t="shared" si="34"/>
        <v>5599.999999999999</v>
      </c>
      <c r="N193" s="119">
        <f t="shared" si="34"/>
        <v>6766.666666666666</v>
      </c>
      <c r="O193" s="119">
        <f t="shared" si="34"/>
        <v>10850</v>
      </c>
      <c r="P193" s="119">
        <f t="shared" si="34"/>
        <v>7350</v>
      </c>
      <c r="Q193" s="121">
        <f t="shared" si="34"/>
        <v>14933.333333333328</v>
      </c>
      <c r="R193" s="135">
        <f>R89+R96+R103+R110+R117+R124+R131+R138+R145+R152+R159+R166+R173+R180+R187</f>
        <v>45500.00000000001</v>
      </c>
      <c r="S193" s="24"/>
      <c r="T193" s="59">
        <f>T187+T180+T173+T166+T159+T152+T145+T138+T131+T124+T117+T110+T103+T96+T89</f>
        <v>0</v>
      </c>
      <c r="U193" s="65" t="s">
        <v>53</v>
      </c>
    </row>
    <row r="194" spans="1:21" ht="15.75" hidden="1" outlineLevel="1" thickBot="1">
      <c r="A194" s="26"/>
      <c r="B194" s="27" t="s">
        <v>4</v>
      </c>
      <c r="C194" s="28">
        <f t="shared" si="30"/>
        <v>2592.6320000000005</v>
      </c>
      <c r="D194" s="28">
        <f t="shared" si="30"/>
        <v>0</v>
      </c>
      <c r="E194" s="28">
        <f t="shared" si="28"/>
        <v>2592.6320000000005</v>
      </c>
      <c r="F194" s="39">
        <f aca="true" t="shared" si="35" ref="F194:Q194">F90+F97+F104+F111+F118+F125+F132+F139+F146+F153+F160+F167+F174+F181+F188</f>
        <v>110.59999999999998</v>
      </c>
      <c r="G194" s="40">
        <f t="shared" si="35"/>
        <v>209.944</v>
      </c>
      <c r="H194" s="40">
        <f t="shared" si="35"/>
        <v>302.40000000000003</v>
      </c>
      <c r="I194" s="40">
        <f t="shared" si="35"/>
        <v>593.6840000000001</v>
      </c>
      <c r="J194" s="123">
        <f t="shared" si="35"/>
        <v>460.8799999999999</v>
      </c>
      <c r="K194" s="133">
        <f>K90+K97+K104+K111+K118+K125+K132+K139+K146+K153+K160+K167+K174+K181+K188</f>
        <v>915.124</v>
      </c>
      <c r="L194" s="124">
        <f t="shared" si="29"/>
        <v>1677.5080000000005</v>
      </c>
      <c r="M194" s="39">
        <f t="shared" si="35"/>
        <v>15.871767994409502</v>
      </c>
      <c r="N194" s="40">
        <f t="shared" si="35"/>
        <v>30.128232005590494</v>
      </c>
      <c r="O194" s="40">
        <f t="shared" si="35"/>
        <v>94.69527721994231</v>
      </c>
      <c r="P194" s="40">
        <f t="shared" si="35"/>
        <v>160.23317756730626</v>
      </c>
      <c r="Q194" s="41">
        <f t="shared" si="35"/>
        <v>116.95542415036725</v>
      </c>
      <c r="R194" s="125">
        <f>R90+R97+R104+R111+R118+R125+R132+R139+R146+R153+R160+R167+R174+R181+R188</f>
        <v>676</v>
      </c>
      <c r="S194" s="70"/>
      <c r="T194" s="46">
        <f>T90+T97+T104+T111+T118+T125+T132+T139+T146+T153+T160+T167+T174+T181+T188</f>
        <v>258.1161210623842</v>
      </c>
      <c r="U194" s="94" t="s">
        <v>43</v>
      </c>
    </row>
    <row r="195" spans="1:21" ht="15" collapsed="1">
      <c r="A195" s="148">
        <v>27</v>
      </c>
      <c r="B195" s="1" t="s">
        <v>34</v>
      </c>
      <c r="C195" s="5"/>
      <c r="D195" s="5"/>
      <c r="E195" s="5"/>
      <c r="F195" s="113"/>
      <c r="G195" s="114"/>
      <c r="H195" s="114"/>
      <c r="I195" s="114"/>
      <c r="J195" s="115"/>
      <c r="K195" s="127"/>
      <c r="L195" s="129"/>
      <c r="M195" s="126"/>
      <c r="N195" s="127"/>
      <c r="O195" s="127"/>
      <c r="P195" s="127"/>
      <c r="Q195" s="127"/>
      <c r="R195" s="36"/>
      <c r="S195" s="21"/>
      <c r="T195" s="34"/>
      <c r="U195" s="55"/>
    </row>
    <row r="196" spans="1:21" s="52" customFormat="1" ht="15" customHeight="1" hidden="1" outlineLevel="1">
      <c r="A196" s="138"/>
      <c r="B196" s="49" t="s">
        <v>45</v>
      </c>
      <c r="C196" s="54"/>
      <c r="D196" s="54"/>
      <c r="E196" s="54"/>
      <c r="F196" s="101">
        <v>0</v>
      </c>
      <c r="G196" s="102">
        <v>0</v>
      </c>
      <c r="H196" s="102">
        <v>0</v>
      </c>
      <c r="I196" s="102">
        <v>0</v>
      </c>
      <c r="J196" s="103">
        <v>0.33663366336633666</v>
      </c>
      <c r="K196" s="104"/>
      <c r="L196" s="105"/>
      <c r="M196" s="101">
        <f>F196</f>
        <v>0</v>
      </c>
      <c r="N196" s="102">
        <f>G196</f>
        <v>0</v>
      </c>
      <c r="O196" s="102">
        <f>H196</f>
        <v>0</v>
      </c>
      <c r="P196" s="102">
        <f>I196</f>
        <v>0</v>
      </c>
      <c r="Q196" s="106">
        <f>J196</f>
        <v>0.33663366336633666</v>
      </c>
      <c r="R196" s="101"/>
      <c r="S196" s="50"/>
      <c r="T196" s="51">
        <f>1-Q196</f>
        <v>0.6633663366336633</v>
      </c>
      <c r="U196" s="92"/>
    </row>
    <row r="197" spans="1:21" ht="15" collapsed="1">
      <c r="A197" s="138"/>
      <c r="B197" s="8" t="s">
        <v>30</v>
      </c>
      <c r="C197" s="5">
        <v>30150</v>
      </c>
      <c r="D197" s="5">
        <v>0</v>
      </c>
      <c r="E197" s="5">
        <f aca="true" t="shared" si="36" ref="E197:E202">C197-D197</f>
        <v>30150</v>
      </c>
      <c r="F197" s="36"/>
      <c r="G197" s="37"/>
      <c r="H197" s="37"/>
      <c r="I197" s="37"/>
      <c r="J197" s="98"/>
      <c r="K197" s="99">
        <f>SUM(K198:K202)</f>
        <v>10050.000000000002</v>
      </c>
      <c r="L197" s="100">
        <f aca="true" t="shared" si="37" ref="L197:L202">E197-K197</f>
        <v>20100</v>
      </c>
      <c r="M197" s="36"/>
      <c r="N197" s="37"/>
      <c r="O197" s="37"/>
      <c r="P197" s="37"/>
      <c r="Q197" s="38"/>
      <c r="R197" s="36"/>
      <c r="S197" s="21"/>
      <c r="T197" s="44">
        <f>SUM(T198:T202)</f>
        <v>27863.52772277228</v>
      </c>
      <c r="U197" s="55"/>
    </row>
    <row r="198" spans="1:21" ht="15">
      <c r="A198" s="138"/>
      <c r="B198" s="11" t="s">
        <v>1</v>
      </c>
      <c r="C198" s="5">
        <v>1833.15</v>
      </c>
      <c r="D198" s="5">
        <v>0</v>
      </c>
      <c r="E198" s="5">
        <f t="shared" si="36"/>
        <v>1833.15</v>
      </c>
      <c r="F198" s="36">
        <f>E198*F196</f>
        <v>0</v>
      </c>
      <c r="G198" s="37">
        <f>E198*G196</f>
        <v>0</v>
      </c>
      <c r="H198" s="37">
        <f>E198*H196</f>
        <v>0</v>
      </c>
      <c r="I198" s="37">
        <f>E198*I196</f>
        <v>0</v>
      </c>
      <c r="J198" s="98">
        <f>E198*J196</f>
        <v>617.1</v>
      </c>
      <c r="K198" s="99">
        <f>E198-SUM(F198:J198)</f>
        <v>1216.0500000000002</v>
      </c>
      <c r="L198" s="100">
        <f t="shared" si="37"/>
        <v>617.0999999999999</v>
      </c>
      <c r="M198" s="36">
        <f>R198*M196</f>
        <v>0</v>
      </c>
      <c r="N198" s="37">
        <f>R198*N196</f>
        <v>0</v>
      </c>
      <c r="O198" s="37">
        <f>R198*O196</f>
        <v>0</v>
      </c>
      <c r="P198" s="37">
        <f>R198*P196</f>
        <v>0</v>
      </c>
      <c r="Q198" s="38">
        <v>836.9</v>
      </c>
      <c r="R198" s="36">
        <v>836.9</v>
      </c>
      <c r="S198" s="21"/>
      <c r="T198" s="44">
        <f>R198*T196</f>
        <v>555.1712871287128</v>
      </c>
      <c r="U198" s="55" t="s">
        <v>42</v>
      </c>
    </row>
    <row r="199" spans="1:21" ht="15">
      <c r="A199" s="138"/>
      <c r="B199" s="11" t="s">
        <v>2</v>
      </c>
      <c r="C199" s="5">
        <v>8468.85</v>
      </c>
      <c r="D199" s="5">
        <v>0</v>
      </c>
      <c r="E199" s="5">
        <f t="shared" si="36"/>
        <v>8468.85</v>
      </c>
      <c r="F199" s="36">
        <f>E199*F196</f>
        <v>0</v>
      </c>
      <c r="G199" s="37">
        <f>E199*G196</f>
        <v>0</v>
      </c>
      <c r="H199" s="37">
        <f>E199*H196</f>
        <v>0</v>
      </c>
      <c r="I199" s="37">
        <f>E199*I196</f>
        <v>0</v>
      </c>
      <c r="J199" s="98">
        <f>E199*J196</f>
        <v>2850.9</v>
      </c>
      <c r="K199" s="99">
        <f>E199-SUM(F199:J199)</f>
        <v>5617.950000000001</v>
      </c>
      <c r="L199" s="100">
        <f t="shared" si="37"/>
        <v>2850.8999999999996</v>
      </c>
      <c r="M199" s="36">
        <f>R199*M196</f>
        <v>0</v>
      </c>
      <c r="N199" s="37">
        <f>R199*N196</f>
        <v>0</v>
      </c>
      <c r="O199" s="37">
        <f>R199*O196</f>
        <v>0</v>
      </c>
      <c r="P199" s="37">
        <f>R199*P196</f>
        <v>0</v>
      </c>
      <c r="Q199" s="38">
        <v>2962.4</v>
      </c>
      <c r="R199" s="36">
        <v>2962.4</v>
      </c>
      <c r="S199" s="21"/>
      <c r="T199" s="44">
        <f>R199*T196</f>
        <v>1965.1564356435642</v>
      </c>
      <c r="U199" s="55" t="s">
        <v>42</v>
      </c>
    </row>
    <row r="200" spans="1:21" ht="15">
      <c r="A200" s="138"/>
      <c r="B200" s="11" t="s">
        <v>3</v>
      </c>
      <c r="C200" s="5">
        <v>4423.8</v>
      </c>
      <c r="D200" s="5">
        <v>0</v>
      </c>
      <c r="E200" s="5">
        <f t="shared" si="36"/>
        <v>4423.8</v>
      </c>
      <c r="F200" s="36">
        <f>E200*F196</f>
        <v>0</v>
      </c>
      <c r="G200" s="37">
        <f>E200*G196</f>
        <v>0</v>
      </c>
      <c r="H200" s="37">
        <f>E200*H196</f>
        <v>0</v>
      </c>
      <c r="I200" s="37">
        <f>E200*I196</f>
        <v>0</v>
      </c>
      <c r="J200" s="98">
        <f>E200*J196</f>
        <v>1489.2</v>
      </c>
      <c r="K200" s="99">
        <f>E200-SUM(F200:J200)</f>
        <v>2934.6000000000004</v>
      </c>
      <c r="L200" s="100">
        <f t="shared" si="37"/>
        <v>1489.1999999999998</v>
      </c>
      <c r="M200" s="36">
        <f>(R200+S200)*M196</f>
        <v>0</v>
      </c>
      <c r="N200" s="37">
        <f>(R200+S200)*N196</f>
        <v>0</v>
      </c>
      <c r="O200" s="37">
        <f>(R200+S200)*O196</f>
        <v>0</v>
      </c>
      <c r="P200" s="37">
        <f>(R200+S200)*P196</f>
        <v>0</v>
      </c>
      <c r="Q200" s="38">
        <v>17.8</v>
      </c>
      <c r="R200" s="36">
        <v>17.8</v>
      </c>
      <c r="S200" s="21">
        <v>31.8</v>
      </c>
      <c r="T200" s="44">
        <f>(R200+S200)*T196</f>
        <v>32.9029702970297</v>
      </c>
      <c r="U200" s="55" t="s">
        <v>44</v>
      </c>
    </row>
    <row r="201" spans="1:21" ht="15">
      <c r="A201" s="138"/>
      <c r="B201" s="11" t="s">
        <v>47</v>
      </c>
      <c r="C201" s="5">
        <v>23156.25</v>
      </c>
      <c r="D201" s="5">
        <v>0</v>
      </c>
      <c r="E201" s="5">
        <f t="shared" si="36"/>
        <v>23156.25</v>
      </c>
      <c r="F201" s="36">
        <v>2850</v>
      </c>
      <c r="G201" s="37">
        <v>3443.75</v>
      </c>
      <c r="H201" s="37">
        <v>5521.875</v>
      </c>
      <c r="I201" s="37">
        <v>3740.625</v>
      </c>
      <c r="J201" s="98">
        <v>7600</v>
      </c>
      <c r="K201" s="99">
        <f>E201-SUM(F201:J201)</f>
        <v>0</v>
      </c>
      <c r="L201" s="100">
        <f t="shared" si="37"/>
        <v>23156.25</v>
      </c>
      <c r="M201" s="36">
        <v>3040</v>
      </c>
      <c r="N201" s="37">
        <v>3673.3333333333335</v>
      </c>
      <c r="O201" s="37">
        <v>5890</v>
      </c>
      <c r="P201" s="37">
        <v>3990</v>
      </c>
      <c r="Q201" s="38">
        <v>8106.666666666667</v>
      </c>
      <c r="R201" s="36">
        <v>24700</v>
      </c>
      <c r="S201" s="21"/>
      <c r="T201" s="44">
        <f>SUM(M201:Q201)</f>
        <v>24700.000000000004</v>
      </c>
      <c r="U201" s="55" t="s">
        <v>53</v>
      </c>
    </row>
    <row r="202" spans="1:21" ht="15" customHeight="1" hidden="1" outlineLevel="1">
      <c r="A202" s="138"/>
      <c r="B202" s="11" t="s">
        <v>4</v>
      </c>
      <c r="C202" s="5">
        <v>424.2</v>
      </c>
      <c r="D202" s="5">
        <v>0</v>
      </c>
      <c r="E202" s="5">
        <f t="shared" si="36"/>
        <v>424.2</v>
      </c>
      <c r="F202" s="36">
        <f>E202*F196</f>
        <v>0</v>
      </c>
      <c r="G202" s="37">
        <f>E202*G196</f>
        <v>0</v>
      </c>
      <c r="H202" s="37">
        <f>E202*H196</f>
        <v>0</v>
      </c>
      <c r="I202" s="37">
        <f>E202*I196</f>
        <v>0</v>
      </c>
      <c r="J202" s="98">
        <f>E202*J196</f>
        <v>142.8</v>
      </c>
      <c r="K202" s="99">
        <f>E202-SUM(F202:J202)</f>
        <v>281.4</v>
      </c>
      <c r="L202" s="100">
        <f t="shared" si="37"/>
        <v>142.8</v>
      </c>
      <c r="M202" s="36">
        <f>R202*M196</f>
        <v>0</v>
      </c>
      <c r="N202" s="37">
        <f>R202*N196</f>
        <v>0</v>
      </c>
      <c r="O202" s="37">
        <f>R202*O196</f>
        <v>0</v>
      </c>
      <c r="P202" s="37">
        <f>R202*P196</f>
        <v>0</v>
      </c>
      <c r="Q202" s="38">
        <f>R202*Q196</f>
        <v>309.7029702970297</v>
      </c>
      <c r="R202" s="36">
        <v>920</v>
      </c>
      <c r="S202" s="21"/>
      <c r="T202" s="44">
        <f>R202*T196</f>
        <v>610.2970297029702</v>
      </c>
      <c r="U202" s="55" t="s">
        <v>43</v>
      </c>
    </row>
    <row r="203" spans="1:21" ht="15" collapsed="1">
      <c r="A203" s="137">
        <v>28</v>
      </c>
      <c r="B203" s="1" t="s">
        <v>35</v>
      </c>
      <c r="C203" s="5"/>
      <c r="D203" s="5"/>
      <c r="E203" s="5"/>
      <c r="F203" s="126"/>
      <c r="G203" s="127"/>
      <c r="H203" s="127"/>
      <c r="I203" s="127"/>
      <c r="J203" s="128"/>
      <c r="K203" s="127"/>
      <c r="L203" s="129"/>
      <c r="M203" s="126"/>
      <c r="N203" s="127"/>
      <c r="O203" s="127"/>
      <c r="P203" s="127"/>
      <c r="Q203" s="127"/>
      <c r="R203" s="36"/>
      <c r="S203" s="21"/>
      <c r="T203" s="34"/>
      <c r="U203" s="55"/>
    </row>
    <row r="204" spans="1:21" s="52" customFormat="1" ht="15" customHeight="1" hidden="1" outlineLevel="1">
      <c r="A204" s="138"/>
      <c r="B204" s="49" t="s">
        <v>45</v>
      </c>
      <c r="C204" s="54"/>
      <c r="D204" s="54"/>
      <c r="E204" s="54"/>
      <c r="F204" s="101">
        <v>0</v>
      </c>
      <c r="G204" s="102">
        <v>0</v>
      </c>
      <c r="H204" s="102">
        <v>0</v>
      </c>
      <c r="I204" s="102">
        <v>0</v>
      </c>
      <c r="J204" s="103">
        <v>0.1</v>
      </c>
      <c r="K204" s="104"/>
      <c r="L204" s="105"/>
      <c r="M204" s="101">
        <f>F204</f>
        <v>0</v>
      </c>
      <c r="N204" s="102">
        <f>G204</f>
        <v>0</v>
      </c>
      <c r="O204" s="102">
        <f>H204</f>
        <v>0</v>
      </c>
      <c r="P204" s="102">
        <f>I204</f>
        <v>0</v>
      </c>
      <c r="Q204" s="106">
        <f>J204</f>
        <v>0.1</v>
      </c>
      <c r="R204" s="101"/>
      <c r="S204" s="50"/>
      <c r="T204" s="51">
        <f>1-Q204</f>
        <v>0.9</v>
      </c>
      <c r="U204" s="92"/>
    </row>
    <row r="205" spans="1:21" ht="15" collapsed="1">
      <c r="A205" s="138"/>
      <c r="B205" s="8" t="s">
        <v>30</v>
      </c>
      <c r="C205" s="5">
        <v>29450</v>
      </c>
      <c r="D205" s="5">
        <v>0</v>
      </c>
      <c r="E205" s="5">
        <f>C205-D205</f>
        <v>29450</v>
      </c>
      <c r="F205" s="36"/>
      <c r="G205" s="37"/>
      <c r="H205" s="37"/>
      <c r="I205" s="37"/>
      <c r="J205" s="98"/>
      <c r="K205" s="99">
        <f>SUM(K206:K209)</f>
        <v>20420.505</v>
      </c>
      <c r="L205" s="100">
        <f>E205-K205</f>
        <v>9029.494999999999</v>
      </c>
      <c r="M205" s="36"/>
      <c r="N205" s="37"/>
      <c r="O205" s="37"/>
      <c r="P205" s="37"/>
      <c r="Q205" s="38"/>
      <c r="R205" s="36"/>
      <c r="S205" s="21"/>
      <c r="T205" s="44"/>
      <c r="U205" s="55"/>
    </row>
    <row r="206" spans="1:21" ht="15">
      <c r="A206" s="138"/>
      <c r="B206" s="11" t="s">
        <v>1</v>
      </c>
      <c r="C206" s="5">
        <v>6225.45</v>
      </c>
      <c r="D206" s="5">
        <v>0</v>
      </c>
      <c r="E206" s="5">
        <f>C206-D206</f>
        <v>6225.45</v>
      </c>
      <c r="F206" s="36">
        <f>E206*F204</f>
        <v>0</v>
      </c>
      <c r="G206" s="37">
        <f>E206*G204</f>
        <v>0</v>
      </c>
      <c r="H206" s="37">
        <f>E206*H204</f>
        <v>0</v>
      </c>
      <c r="I206" s="37">
        <f>E206*I204</f>
        <v>0</v>
      </c>
      <c r="J206" s="98">
        <f>E206*J204</f>
        <v>622.5450000000001</v>
      </c>
      <c r="K206" s="99">
        <f>E206-SUM(F206:J206)</f>
        <v>5602.905</v>
      </c>
      <c r="L206" s="100">
        <f>E206-K206</f>
        <v>622.5450000000001</v>
      </c>
      <c r="M206" s="36">
        <f>R206*M204</f>
        <v>0</v>
      </c>
      <c r="N206" s="37">
        <f>R206*N204</f>
        <v>0</v>
      </c>
      <c r="O206" s="37">
        <f>R206*O204</f>
        <v>0</v>
      </c>
      <c r="P206" s="37">
        <f>R206*P204</f>
        <v>0</v>
      </c>
      <c r="Q206" s="38">
        <v>60</v>
      </c>
      <c r="R206" s="36">
        <v>60</v>
      </c>
      <c r="S206" s="21"/>
      <c r="T206" s="44">
        <f>R206*T204</f>
        <v>54</v>
      </c>
      <c r="U206" s="55" t="s">
        <v>42</v>
      </c>
    </row>
    <row r="207" spans="1:21" ht="15">
      <c r="A207" s="138"/>
      <c r="B207" s="11" t="s">
        <v>3</v>
      </c>
      <c r="C207" s="5">
        <v>15023.4</v>
      </c>
      <c r="D207" s="5">
        <v>0</v>
      </c>
      <c r="E207" s="5">
        <f>C207-D207</f>
        <v>15023.4</v>
      </c>
      <c r="F207" s="36">
        <f>E207*F204</f>
        <v>0</v>
      </c>
      <c r="G207" s="37">
        <f>E207*G204</f>
        <v>0</v>
      </c>
      <c r="H207" s="37">
        <f>E207*H204</f>
        <v>0</v>
      </c>
      <c r="I207" s="37">
        <f>E207*I204</f>
        <v>0</v>
      </c>
      <c r="J207" s="98">
        <f>E207*J204</f>
        <v>1502.3400000000001</v>
      </c>
      <c r="K207" s="99">
        <f>E207-SUM(F207:J207)</f>
        <v>13521.06</v>
      </c>
      <c r="L207" s="100">
        <f>E207-K207</f>
        <v>1502.3400000000001</v>
      </c>
      <c r="M207" s="36">
        <f>R207*M204</f>
        <v>0</v>
      </c>
      <c r="N207" s="37">
        <f>R207*N204</f>
        <v>0</v>
      </c>
      <c r="O207" s="37">
        <f>R207*O204</f>
        <v>0</v>
      </c>
      <c r="P207" s="37">
        <f>R207*P204</f>
        <v>0</v>
      </c>
      <c r="Q207" s="38">
        <v>0.4</v>
      </c>
      <c r="R207" s="36">
        <v>0.4</v>
      </c>
      <c r="S207" s="21">
        <v>2.52</v>
      </c>
      <c r="T207" s="48">
        <f>(R207+S207)*T204</f>
        <v>2.628</v>
      </c>
      <c r="U207" s="55" t="s">
        <v>44</v>
      </c>
    </row>
    <row r="208" spans="1:21" ht="15" thickBot="1">
      <c r="A208" s="138"/>
      <c r="B208" s="11" t="s">
        <v>47</v>
      </c>
      <c r="C208" s="5">
        <v>12187.5</v>
      </c>
      <c r="D208" s="5">
        <v>0</v>
      </c>
      <c r="E208" s="5">
        <f>C208-D208</f>
        <v>12187.5</v>
      </c>
      <c r="F208" s="36">
        <v>1500</v>
      </c>
      <c r="G208" s="37">
        <v>1812.5</v>
      </c>
      <c r="H208" s="37">
        <v>2906.25</v>
      </c>
      <c r="I208" s="37">
        <v>1968.75</v>
      </c>
      <c r="J208" s="98">
        <v>4000</v>
      </c>
      <c r="K208" s="99">
        <f>E208-SUM(F208:J208)</f>
        <v>0</v>
      </c>
      <c r="L208" s="100">
        <f>E208-K208</f>
        <v>12187.5</v>
      </c>
      <c r="M208" s="36">
        <v>1600</v>
      </c>
      <c r="N208" s="37">
        <v>1933.3333333333333</v>
      </c>
      <c r="O208" s="37">
        <v>3100</v>
      </c>
      <c r="P208" s="37">
        <v>2100</v>
      </c>
      <c r="Q208" s="38">
        <v>4266.666666666667</v>
      </c>
      <c r="R208" s="36">
        <v>13000</v>
      </c>
      <c r="S208" s="21"/>
      <c r="T208" s="48">
        <f>SUM(M208:Q208)</f>
        <v>13000</v>
      </c>
      <c r="U208" s="55" t="s">
        <v>53</v>
      </c>
    </row>
    <row r="209" spans="1:21" ht="15" customHeight="1" hidden="1" outlineLevel="1">
      <c r="A209" s="138"/>
      <c r="B209" s="11" t="s">
        <v>4</v>
      </c>
      <c r="C209" s="5">
        <v>1440.6</v>
      </c>
      <c r="D209" s="5">
        <v>0</v>
      </c>
      <c r="E209" s="5">
        <f>C209-D209</f>
        <v>1440.6</v>
      </c>
      <c r="F209" s="36">
        <f>E209*F204</f>
        <v>0</v>
      </c>
      <c r="G209" s="37">
        <f>E209*G204</f>
        <v>0</v>
      </c>
      <c r="H209" s="37">
        <f>E209*H204</f>
        <v>0</v>
      </c>
      <c r="I209" s="37">
        <f>E209*I204</f>
        <v>0</v>
      </c>
      <c r="J209" s="98">
        <f>E209*J204</f>
        <v>144.06</v>
      </c>
      <c r="K209" s="99">
        <f>E209-SUM(F209:J209)</f>
        <v>1296.54</v>
      </c>
      <c r="L209" s="100">
        <f>E209-K209</f>
        <v>144.05999999999995</v>
      </c>
      <c r="M209" s="36">
        <f>(R209+S209)*M204</f>
        <v>0</v>
      </c>
      <c r="N209" s="37">
        <f>(R209+S209)*N204</f>
        <v>0</v>
      </c>
      <c r="O209" s="37">
        <f>(R209+S209)*O204</f>
        <v>0</v>
      </c>
      <c r="P209" s="37">
        <f>(R209+S209)*P204</f>
        <v>0</v>
      </c>
      <c r="Q209" s="38">
        <f>(R209+S209)*Q204</f>
        <v>20</v>
      </c>
      <c r="R209" s="36">
        <v>200</v>
      </c>
      <c r="S209" s="21"/>
      <c r="T209" s="48">
        <f>(R209+S209)*T204</f>
        <v>180</v>
      </c>
      <c r="U209" s="55" t="s">
        <v>43</v>
      </c>
    </row>
    <row r="210" spans="1:21" s="52" customFormat="1" ht="15" hidden="1" outlineLevel="1">
      <c r="A210" s="53"/>
      <c r="B210" s="49" t="s">
        <v>45</v>
      </c>
      <c r="C210" s="54"/>
      <c r="D210" s="54"/>
      <c r="E210" s="54"/>
      <c r="F210" s="101">
        <v>0</v>
      </c>
      <c r="G210" s="102">
        <v>0</v>
      </c>
      <c r="H210" s="102">
        <v>0.4</v>
      </c>
      <c r="I210" s="102">
        <v>0.3</v>
      </c>
      <c r="J210" s="103">
        <v>0.3</v>
      </c>
      <c r="K210" s="104">
        <f>1-SUM(F210:J210)</f>
        <v>0</v>
      </c>
      <c r="L210" s="105"/>
      <c r="M210" s="101">
        <f>F210</f>
        <v>0</v>
      </c>
      <c r="N210" s="102">
        <f>G210</f>
        <v>0</v>
      </c>
      <c r="O210" s="102">
        <f>H210</f>
        <v>0.4</v>
      </c>
      <c r="P210" s="102">
        <f>I210</f>
        <v>0.3</v>
      </c>
      <c r="Q210" s="106">
        <f>J210</f>
        <v>0.3</v>
      </c>
      <c r="R210" s="101"/>
      <c r="S210" s="50"/>
      <c r="T210" s="51">
        <f>1-SUM(M210:Q210)</f>
        <v>0</v>
      </c>
      <c r="U210" s="92"/>
    </row>
    <row r="211" spans="1:21" ht="15" collapsed="1">
      <c r="A211" s="142"/>
      <c r="B211" s="18" t="s">
        <v>60</v>
      </c>
      <c r="C211" s="19" t="e">
        <f>C59+C78+C189+C197+C205+#REF!</f>
        <v>#REF!</v>
      </c>
      <c r="D211" s="19" t="e">
        <f>D59+D78+D189+D197+D205+#REF!</f>
        <v>#REF!</v>
      </c>
      <c r="E211" s="19" t="e">
        <f>C211-D211</f>
        <v>#REF!</v>
      </c>
      <c r="F211" s="113">
        <f>F212+F213+F214+F215</f>
        <v>52169.71200000001</v>
      </c>
      <c r="G211" s="114">
        <f>G212+G213+G214+G215</f>
        <v>75478.868</v>
      </c>
      <c r="H211" s="114">
        <f>H212+H213+H214+H215</f>
        <v>75165.54000000001</v>
      </c>
      <c r="I211" s="116">
        <f>I212+I213+I214+I215</f>
        <v>63761.22</v>
      </c>
      <c r="J211" s="115">
        <f>J212+J213+J214+J215</f>
        <v>48681.20500000001</v>
      </c>
      <c r="K211" s="116" t="e">
        <f>K212+K213+K214+K215+#REF!</f>
        <v>#REF!</v>
      </c>
      <c r="L211" s="117">
        <f>L212+L213+L214+L215</f>
        <v>315256.295</v>
      </c>
      <c r="M211" s="113"/>
      <c r="N211" s="114"/>
      <c r="O211" s="114"/>
      <c r="P211" s="116"/>
      <c r="Q211" s="116"/>
      <c r="R211" s="113"/>
      <c r="S211" s="20"/>
      <c r="T211" s="61"/>
      <c r="U211" s="64"/>
    </row>
    <row r="212" spans="1:21" ht="15">
      <c r="A212" s="143"/>
      <c r="B212" s="10" t="s">
        <v>1</v>
      </c>
      <c r="C212" s="5">
        <f>C60+C79+C190+C198+C206</f>
        <v>43402.458</v>
      </c>
      <c r="D212" s="5">
        <f>D60+D79+D190+D198+D206</f>
        <v>2735.81</v>
      </c>
      <c r="E212" s="5">
        <f>C212-D212</f>
        <v>40666.648</v>
      </c>
      <c r="F212" s="36">
        <f aca="true" t="shared" si="38" ref="F212:K212">F60+F79+F190+F198+F206</f>
        <v>5299.316000000001</v>
      </c>
      <c r="G212" s="37">
        <f t="shared" si="38"/>
        <v>7951.999</v>
      </c>
      <c r="H212" s="37">
        <f t="shared" si="38"/>
        <v>7041.595</v>
      </c>
      <c r="I212" s="38">
        <f t="shared" si="38"/>
        <v>6368.834999999999</v>
      </c>
      <c r="J212" s="98">
        <f t="shared" si="38"/>
        <v>3231.305</v>
      </c>
      <c r="K212" s="99">
        <f t="shared" si="38"/>
        <v>10773.598</v>
      </c>
      <c r="L212" s="100">
        <f>E212-K212</f>
        <v>29893.050000000003</v>
      </c>
      <c r="M212" s="36">
        <f aca="true" t="shared" si="39" ref="M212:R212">M60+M79+M190+M198+M206</f>
        <v>857.9961846537017</v>
      </c>
      <c r="N212" s="37">
        <f t="shared" si="39"/>
        <v>1272.9970819382884</v>
      </c>
      <c r="O212" s="37">
        <f t="shared" si="39"/>
        <v>976.0777561243357</v>
      </c>
      <c r="P212" s="38">
        <f t="shared" si="39"/>
        <v>821.5896776621537</v>
      </c>
      <c r="Q212" s="38">
        <f t="shared" si="39"/>
        <v>1205.7392996215203</v>
      </c>
      <c r="R212" s="36">
        <f t="shared" si="39"/>
        <v>5134.4</v>
      </c>
      <c r="S212" s="21"/>
      <c r="T212" s="45">
        <f>T60+T79+T190+T198+T206</f>
        <v>682.8256416685522</v>
      </c>
      <c r="U212" s="55" t="s">
        <v>42</v>
      </c>
    </row>
    <row r="213" spans="1:21" ht="15">
      <c r="A213" s="143"/>
      <c r="B213" s="10" t="s">
        <v>2</v>
      </c>
      <c r="C213" s="5">
        <f>C61+C80+C191+C199</f>
        <v>171751.632</v>
      </c>
      <c r="D213" s="5">
        <f>D61+D80+D191+D199</f>
        <v>12638.990000000002</v>
      </c>
      <c r="E213" s="5">
        <f>C213-D213</f>
        <v>159112.64200000002</v>
      </c>
      <c r="F213" s="36">
        <f aca="true" t="shared" si="40" ref="F213:K213">F61+F80+F191+F199</f>
        <v>24481.964000000004</v>
      </c>
      <c r="G213" s="37">
        <f t="shared" si="40"/>
        <v>36736.921</v>
      </c>
      <c r="H213" s="37">
        <f t="shared" si="40"/>
        <v>32531.005000000005</v>
      </c>
      <c r="I213" s="38">
        <f t="shared" si="40"/>
        <v>29422.965000000004</v>
      </c>
      <c r="J213" s="98">
        <f t="shared" si="40"/>
        <v>12052.04</v>
      </c>
      <c r="K213" s="99">
        <f t="shared" si="40"/>
        <v>23887.747</v>
      </c>
      <c r="L213" s="100">
        <f>E213-K213</f>
        <v>135224.89500000002</v>
      </c>
      <c r="M213" s="36">
        <f aca="true" t="shared" si="41" ref="M213:T213">M61+M80+M191+M199</f>
        <v>3301.7463376939</v>
      </c>
      <c r="N213" s="37">
        <f t="shared" si="41"/>
        <v>4932.220766324031</v>
      </c>
      <c r="O213" s="37">
        <f t="shared" si="41"/>
        <v>4631.235139855947</v>
      </c>
      <c r="P213" s="38">
        <f t="shared" si="41"/>
        <v>4265.35372234149</v>
      </c>
      <c r="Q213" s="38">
        <f t="shared" si="41"/>
        <v>4462.714033784633</v>
      </c>
      <c r="R213" s="36">
        <f>R61+R80+R191+R199</f>
        <v>21593.27</v>
      </c>
      <c r="S213" s="21"/>
      <c r="T213" s="45">
        <f t="shared" si="41"/>
        <v>2290.581204019105</v>
      </c>
      <c r="U213" s="55" t="s">
        <v>42</v>
      </c>
    </row>
    <row r="214" spans="1:21" ht="15">
      <c r="A214" s="143"/>
      <c r="B214" s="10" t="s">
        <v>3</v>
      </c>
      <c r="C214" s="5">
        <f>C62+C81+C192+C200+C207</f>
        <v>104739.816</v>
      </c>
      <c r="D214" s="5">
        <f>D62+D81+D192+D200+D207</f>
        <v>6602.120000000001</v>
      </c>
      <c r="E214" s="5">
        <f>C214-D214</f>
        <v>98137.69600000001</v>
      </c>
      <c r="F214" s="36">
        <f aca="true" t="shared" si="42" ref="F214:K214">F62+F81+F192+F200+F207</f>
        <v>12788.431999999999</v>
      </c>
      <c r="G214" s="37">
        <f t="shared" si="42"/>
        <v>19189.948</v>
      </c>
      <c r="H214" s="37">
        <f t="shared" si="42"/>
        <v>16992.94</v>
      </c>
      <c r="I214" s="38">
        <f t="shared" si="42"/>
        <v>15369.42</v>
      </c>
      <c r="J214" s="98">
        <f t="shared" si="42"/>
        <v>7797.860000000001</v>
      </c>
      <c r="K214" s="99">
        <f t="shared" si="42"/>
        <v>25999.095999999998</v>
      </c>
      <c r="L214" s="100">
        <f>E214-K214</f>
        <v>72138.6</v>
      </c>
      <c r="M214" s="36">
        <f aca="true" t="shared" si="43" ref="M214:T214">M62+M81+M192+M200+M207</f>
        <v>13.7</v>
      </c>
      <c r="N214" s="37">
        <f t="shared" si="43"/>
        <v>17.5</v>
      </c>
      <c r="O214" s="37">
        <f t="shared" si="43"/>
        <v>15.900000000000002</v>
      </c>
      <c r="P214" s="38">
        <f t="shared" si="43"/>
        <v>14.4</v>
      </c>
      <c r="Q214" s="38">
        <f t="shared" si="43"/>
        <v>24.200000000000003</v>
      </c>
      <c r="R214" s="36">
        <f t="shared" si="43"/>
        <v>85.70000000000002</v>
      </c>
      <c r="S214" s="21">
        <f t="shared" si="43"/>
        <v>84.03999999999999</v>
      </c>
      <c r="T214" s="45">
        <f t="shared" si="43"/>
        <v>43.161106183379296</v>
      </c>
      <c r="U214" s="55" t="s">
        <v>44</v>
      </c>
    </row>
    <row r="215" spans="1:21" ht="15.75" thickBot="1">
      <c r="A215" s="144"/>
      <c r="B215" s="22" t="s">
        <v>47</v>
      </c>
      <c r="C215" s="23">
        <f aca="true" t="shared" si="44" ref="C215:R215">C208+C201+C193</f>
        <v>77999.74999999999</v>
      </c>
      <c r="D215" s="23">
        <f t="shared" si="44"/>
        <v>0</v>
      </c>
      <c r="E215" s="23">
        <f t="shared" si="44"/>
        <v>77999.74999999999</v>
      </c>
      <c r="F215" s="118">
        <f t="shared" si="44"/>
        <v>9600</v>
      </c>
      <c r="G215" s="119">
        <f t="shared" si="44"/>
        <v>11600.000000000004</v>
      </c>
      <c r="H215" s="119">
        <f t="shared" si="44"/>
        <v>18600</v>
      </c>
      <c r="I215" s="119">
        <f t="shared" si="44"/>
        <v>12600</v>
      </c>
      <c r="J215" s="121">
        <f t="shared" si="44"/>
        <v>25600.000000000007</v>
      </c>
      <c r="K215" s="132">
        <f t="shared" si="44"/>
        <v>0</v>
      </c>
      <c r="L215" s="122">
        <f t="shared" si="44"/>
        <v>77999.74999999999</v>
      </c>
      <c r="M215" s="118">
        <f t="shared" si="44"/>
        <v>10240</v>
      </c>
      <c r="N215" s="119">
        <f t="shared" si="44"/>
        <v>12373.333333333332</v>
      </c>
      <c r="O215" s="119">
        <f t="shared" si="44"/>
        <v>19840</v>
      </c>
      <c r="P215" s="119">
        <f t="shared" si="44"/>
        <v>13440</v>
      </c>
      <c r="Q215" s="121">
        <f t="shared" si="44"/>
        <v>27306.666666666664</v>
      </c>
      <c r="R215" s="118">
        <f t="shared" si="44"/>
        <v>83200</v>
      </c>
      <c r="S215" s="24"/>
      <c r="T215" s="59">
        <f>T193+T201+T208</f>
        <v>37700</v>
      </c>
      <c r="U215" s="65" t="s">
        <v>53</v>
      </c>
    </row>
    <row r="218" spans="4:6" ht="15" hidden="1" outlineLevel="1">
      <c r="D218" s="2">
        <v>78000</v>
      </c>
      <c r="F218" s="2">
        <v>1000</v>
      </c>
    </row>
    <row r="219" spans="2:17" ht="15" hidden="1" outlineLevel="1">
      <c r="B219" s="2" t="s">
        <v>48</v>
      </c>
      <c r="C219" s="42">
        <v>13</v>
      </c>
      <c r="D219" s="2">
        <f>C219/$C$222</f>
        <v>0.15625</v>
      </c>
      <c r="E219" s="2">
        <f>D219*$D$218</f>
        <v>12187.5</v>
      </c>
      <c r="F219" s="33">
        <f>F193/E193</f>
        <v>0.12307764441110282</v>
      </c>
      <c r="G219" s="34">
        <f>G193/E193</f>
        <v>0.14871882033008266</v>
      </c>
      <c r="H219" s="34">
        <f>H193/E193</f>
        <v>0.2384629360465117</v>
      </c>
      <c r="I219" s="34">
        <f>I193/E193</f>
        <v>0.16153940828957244</v>
      </c>
      <c r="J219" s="35">
        <f>J193/E193</f>
        <v>0.328207051762941</v>
      </c>
      <c r="M219" s="2">
        <f>M193/$R$193</f>
        <v>0.12307692307692304</v>
      </c>
      <c r="N219" s="2">
        <f>N193/$R$193</f>
        <v>0.1487179487179487</v>
      </c>
      <c r="O219" s="2">
        <f>O193/$R$193</f>
        <v>0.23846153846153842</v>
      </c>
      <c r="P219" s="2">
        <f>P193/$R$193</f>
        <v>0.16153846153846152</v>
      </c>
      <c r="Q219" s="2">
        <f>Q193/$R$193</f>
        <v>0.32820512820512804</v>
      </c>
    </row>
    <row r="220" spans="2:5" ht="15" hidden="1" outlineLevel="1">
      <c r="B220" s="2" t="s">
        <v>49</v>
      </c>
      <c r="C220" s="2">
        <v>45.5</v>
      </c>
      <c r="D220" s="2">
        <f>C220/$C$222</f>
        <v>0.546875</v>
      </c>
      <c r="E220" s="2">
        <f>D220*$D$218</f>
        <v>42656.25</v>
      </c>
    </row>
    <row r="221" spans="1:5" ht="15" hidden="1" outlineLevel="1">
      <c r="A221" s="9"/>
      <c r="B221" s="2" t="s">
        <v>50</v>
      </c>
      <c r="C221" s="2">
        <v>24.7</v>
      </c>
      <c r="D221" s="2">
        <f>C221/$C$222</f>
        <v>0.296875</v>
      </c>
      <c r="E221" s="2">
        <f>D221*$D$218</f>
        <v>23156.25</v>
      </c>
    </row>
    <row r="222" ht="15" hidden="1" outlineLevel="1">
      <c r="C222" s="42">
        <f>SUM(C219:C221)</f>
        <v>83.2</v>
      </c>
    </row>
    <row r="223" ht="15" collapsed="1"/>
    <row r="224" ht="15">
      <c r="A224" s="9"/>
    </row>
  </sheetData>
  <mergeCells count="40">
    <mergeCell ref="A211:A215"/>
    <mergeCell ref="L3:L4"/>
    <mergeCell ref="R3:U3"/>
    <mergeCell ref="A59:A62"/>
    <mergeCell ref="A189:A193"/>
    <mergeCell ref="A195:A202"/>
    <mergeCell ref="A203:A209"/>
    <mergeCell ref="A162:A166"/>
    <mergeCell ref="A176:A180"/>
    <mergeCell ref="A183:A187"/>
    <mergeCell ref="A134:A138"/>
    <mergeCell ref="A141:A145"/>
    <mergeCell ref="A148:A152"/>
    <mergeCell ref="A155:A159"/>
    <mergeCell ref="A1:U1"/>
    <mergeCell ref="A36:A39"/>
    <mergeCell ref="A42:A45"/>
    <mergeCell ref="A48:A51"/>
    <mergeCell ref="A12:A15"/>
    <mergeCell ref="A18:A21"/>
    <mergeCell ref="A24:A27"/>
    <mergeCell ref="F3:J3"/>
    <mergeCell ref="M3:Q3"/>
    <mergeCell ref="A6:A9"/>
    <mergeCell ref="M189:Q189"/>
    <mergeCell ref="R189:S189"/>
    <mergeCell ref="A83:A89"/>
    <mergeCell ref="A92:A96"/>
    <mergeCell ref="A99:A103"/>
    <mergeCell ref="A106:A110"/>
    <mergeCell ref="A113:A117"/>
    <mergeCell ref="A120:A124"/>
    <mergeCell ref="A127:A131"/>
    <mergeCell ref="A169:A173"/>
    <mergeCell ref="A30:A33"/>
    <mergeCell ref="R4:S4"/>
    <mergeCell ref="A73:A76"/>
    <mergeCell ref="A78:A81"/>
    <mergeCell ref="A65:A70"/>
    <mergeCell ref="A54:A57"/>
  </mergeCells>
  <printOptions/>
  <pageMargins left="0.7874015748031497" right="0.15748031496062992" top="0.6692913385826772" bottom="0.5905511811023623" header="0.15748031496062992" footer="0.15748031496062992"/>
  <pageSetup fitToHeight="2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d-bop</cp:lastModifiedBy>
  <cp:lastPrinted>2006-07-04T13:23:02Z</cp:lastPrinted>
  <dcterms:created xsi:type="dcterms:W3CDTF">2006-05-24T06:21:17Z</dcterms:created>
  <dcterms:modified xsi:type="dcterms:W3CDTF">2006-07-04T13:25:29Z</dcterms:modified>
  <cp:category/>
  <cp:version/>
  <cp:contentType/>
  <cp:contentStatus/>
</cp:coreProperties>
</file>