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5450" windowHeight="9345" activeTab="0"/>
  </bookViews>
  <sheets>
    <sheet name="КализацияИочистные (2007)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<sst xmlns="http://schemas.openxmlformats.org/spreadsheetml/2006/main" count="78" uniqueCount="47">
  <si>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№ пп</t>
  </si>
  <si>
    <t>Год проведения последнего капитального ремонта</t>
  </si>
  <si>
    <t>Обоснование модернизации</t>
  </si>
  <si>
    <t>Год выпуска ПСД</t>
  </si>
  <si>
    <t>Технические характеристики до модернизации</t>
  </si>
  <si>
    <t>Федеральный бюджет</t>
  </si>
  <si>
    <t>Средства предприятия</t>
  </si>
  <si>
    <t>Источник финансирования</t>
  </si>
  <si>
    <t xml:space="preserve">                                  Адресная программа модернизации объектов коммунальной инфраструктуры</t>
  </si>
  <si>
    <t>Наименование объекта основных средств,основные технические характеристики</t>
  </si>
  <si>
    <t>Балансовая принадлеж-ность</t>
  </si>
  <si>
    <t>Год ввода в эксплуата-цию</t>
  </si>
  <si>
    <t>Срок полез-ного использо-вания                      (в годах)</t>
  </si>
  <si>
    <t>Восстанови-тельная стоимость основных средств                       (тыс.руб.)</t>
  </si>
  <si>
    <t>Остаточная стоимость основных средств                       (тыс.руб.)</t>
  </si>
  <si>
    <t>Технические характе-ристики после  модернизации</t>
  </si>
  <si>
    <t>Стоимость работ по модернизации объекта (тыс.руб.)</t>
  </si>
  <si>
    <t>Потребность в инвестициях, тыс.руб.</t>
  </si>
  <si>
    <t>Местный  бюджет</t>
  </si>
  <si>
    <t>ИТОГО:</t>
  </si>
  <si>
    <t>Реконструкция участка обезвоживания осадка сточных вод (замена основного оборудования). Здание 56.</t>
  </si>
  <si>
    <t>Уменьшение объема складируемого осадка. Снижение энергопотребления в 2 раза.</t>
  </si>
  <si>
    <t>Автоматизация шести насосных канализационных станций</t>
  </si>
  <si>
    <t>Снижение энергопотребления, сокращение трудовых затрат, щадящий режим для оборудования, повышение его срока службы</t>
  </si>
  <si>
    <t>Здание 53 - (сооружение механической очистки)</t>
  </si>
  <si>
    <t>1998 (замена оборудования)</t>
  </si>
  <si>
    <t>100% износ оборудования</t>
  </si>
  <si>
    <t>3 решетки (2 рабочих, 1 резервная)</t>
  </si>
  <si>
    <t>Ёмкостное сооружение</t>
  </si>
  <si>
    <t>Физический износ, разрушение конструкции.</t>
  </si>
  <si>
    <t>d=600 мм; 3100 п.м.</t>
  </si>
  <si>
    <t>СЕТИ ВОДООТВЕДЕНИЯ И ОЧИСТКИ СТОЧНЫХ ВОД (ХОЗЯЙСТВЕННО-БЫТОВЫХ И ЛИВНЕВЫХ)</t>
  </si>
  <si>
    <t>ПСД в стадии согласования</t>
  </si>
  <si>
    <t>ПСД в стадии разработки</t>
  </si>
  <si>
    <t>в том числе за счет инвестиционной надбавки</t>
  </si>
  <si>
    <t>ПСД находится в стадии разработки</t>
  </si>
  <si>
    <t>Приложение №2</t>
  </si>
  <si>
    <t xml:space="preserve">Источник  покрытия (собств.ср-ва)
</t>
  </si>
  <si>
    <t>Инвест. надб.</t>
  </si>
  <si>
    <t>Аморт.фонд</t>
  </si>
  <si>
    <t>Реконструкция магистральных сетей систем  водоотведения (охват 175 двухквартирных домов) поселок "Строитель" (МКР-17)</t>
  </si>
  <si>
    <t>Проектно-изыскательские работы на объекты коммунальной инфраструктуры</t>
  </si>
  <si>
    <t>канализация отсутствует</t>
  </si>
  <si>
    <t>d=200 мм, пол. L=1,7 км</t>
  </si>
  <si>
    <t xml:space="preserve">   -</t>
  </si>
  <si>
    <t>Реконструкция сооружения 52 (контактные резервуары)</t>
  </si>
  <si>
    <t>Реконструкция напорного канализационного коллектора d=600 мм, ул.Димитрова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</si>
</sst>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.0"/>
    <numFmt numFmtId="171" formatCode="#,##0.0_ ;[Red]\-#,##0.0\ "/>
    <numFmt numFmtId="172" formatCode="0.0%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10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/>
    </xf>
    <xf numFmtId="170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 applyProtection="1">
      <alignment horizontal="center" vertical="center"/>
      <protection locked="0"/>
    </xf>
    <xf numFmtId="170" fontId="9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tabSelected="1" workbookViewId="0" topLeftCell="D1">
      <selection activeCell="O31" sqref="O31"/>
    </sheetView>
  </sheetViews>
  <sheetFormatPr defaultColWidth="9.00390625" defaultRowHeight="12.75"/>
  <cols>
    <col min="1" max="1" width="2.875" style="1" customWidth="1"/>
    <col min="2" max="2" width="19.875" style="1" customWidth="1"/>
    <col min="3" max="3" width="9.125" style="1" customWidth="1"/>
    <col min="4" max="4" width="8.375" style="1" customWidth="1"/>
    <col min="5" max="5" width="6.875" style="1" customWidth="1"/>
    <col min="6" max="6" width="9.25390625" style="1" customWidth="1"/>
    <col min="7" max="7" width="8.625" style="1" customWidth="1"/>
    <col min="8" max="8" width="7.375" style="1" customWidth="1"/>
    <col min="9" max="9" width="14.375" style="1" customWidth="1"/>
    <col min="10" max="10" width="7.25390625" style="1" customWidth="1"/>
    <col min="11" max="11" width="11.00390625" style="1" customWidth="1"/>
    <col min="12" max="12" width="10.875" style="1" customWidth="1"/>
    <col min="13" max="13" width="8.75390625" style="1" customWidth="1"/>
    <col min="14" max="14" width="11.875" style="1" customWidth="1"/>
    <col min="15" max="15" width="11.00390625" style="1" customWidth="1"/>
    <col min="16" max="16" width="8.375" style="1" hidden="1" customWidth="1"/>
    <col min="17" max="17" width="8.75390625" style="1" hidden="1" customWidth="1"/>
    <col min="18" max="18" width="7.875" style="1" hidden="1" customWidth="1"/>
    <col min="19" max="19" width="12.375" style="1" customWidth="1"/>
    <col min="20" max="20" width="8.125" style="1" customWidth="1"/>
    <col min="21" max="16384" width="9.125" style="1" customWidth="1"/>
  </cols>
  <sheetData>
    <row r="2" spans="2:18" ht="36" customHeight="1">
      <c r="B2" s="53" t="s">
        <v>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"/>
      <c r="R2" s="2"/>
    </row>
    <row r="3" spans="1:18" ht="15.75">
      <c r="A3" s="22"/>
      <c r="B3" s="23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2" t="s">
        <v>36</v>
      </c>
      <c r="Q3" s="52"/>
      <c r="R3" s="52"/>
    </row>
    <row r="4" spans="1:19" ht="41.25" customHeight="1">
      <c r="A4" s="54" t="s">
        <v>0</v>
      </c>
      <c r="B4" s="56" t="s">
        <v>9</v>
      </c>
      <c r="C4" s="56" t="s">
        <v>10</v>
      </c>
      <c r="D4" s="56" t="s">
        <v>11</v>
      </c>
      <c r="E4" s="56" t="s">
        <v>12</v>
      </c>
      <c r="F4" s="56" t="s">
        <v>13</v>
      </c>
      <c r="G4" s="56" t="s">
        <v>14</v>
      </c>
      <c r="H4" s="56" t="s">
        <v>1</v>
      </c>
      <c r="I4" s="56" t="s">
        <v>2</v>
      </c>
      <c r="J4" s="56" t="s">
        <v>3</v>
      </c>
      <c r="K4" s="56" t="s">
        <v>4</v>
      </c>
      <c r="L4" s="56" t="s">
        <v>15</v>
      </c>
      <c r="M4" s="56" t="s">
        <v>16</v>
      </c>
      <c r="N4" s="58" t="s">
        <v>17</v>
      </c>
      <c r="O4" s="58"/>
      <c r="P4" s="58"/>
      <c r="Q4" s="58"/>
      <c r="R4" s="58"/>
      <c r="S4" s="27"/>
    </row>
    <row r="5" spans="1:19" ht="63" customHeight="1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" t="s">
        <v>7</v>
      </c>
      <c r="O5" s="6">
        <v>2007</v>
      </c>
      <c r="P5" s="6">
        <v>2008</v>
      </c>
      <c r="Q5" s="6">
        <v>2009</v>
      </c>
      <c r="R5" s="6">
        <v>2010</v>
      </c>
      <c r="S5" s="28" t="s">
        <v>37</v>
      </c>
    </row>
    <row r="6" spans="1:19" ht="12.75">
      <c r="A6" s="7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6">
        <v>15</v>
      </c>
      <c r="P6" s="6">
        <v>17</v>
      </c>
      <c r="Q6" s="6">
        <v>18</v>
      </c>
      <c r="R6" s="6">
        <v>19</v>
      </c>
      <c r="S6" s="6">
        <v>16</v>
      </c>
    </row>
    <row r="7" spans="1:19" ht="24" customHeight="1">
      <c r="A7" s="59">
        <v>1</v>
      </c>
      <c r="B7" s="61" t="s">
        <v>20</v>
      </c>
      <c r="C7" s="62"/>
      <c r="D7" s="61"/>
      <c r="E7" s="63"/>
      <c r="F7" s="63"/>
      <c r="G7" s="62"/>
      <c r="H7" s="62"/>
      <c r="I7" s="64" t="s">
        <v>21</v>
      </c>
      <c r="J7" s="67" t="s">
        <v>33</v>
      </c>
      <c r="K7" s="62"/>
      <c r="L7" s="62"/>
      <c r="M7" s="68">
        <f>SUM(O7:O10)</f>
        <v>7500</v>
      </c>
      <c r="N7" s="8" t="s">
        <v>5</v>
      </c>
      <c r="O7" s="9"/>
      <c r="P7" s="9"/>
      <c r="Q7" s="9"/>
      <c r="R7" s="9"/>
      <c r="S7" s="27"/>
    </row>
    <row r="8" spans="1:19" ht="24" customHeight="1">
      <c r="A8" s="59"/>
      <c r="B8" s="61"/>
      <c r="C8" s="62"/>
      <c r="D8" s="61"/>
      <c r="E8" s="63"/>
      <c r="F8" s="63"/>
      <c r="G8" s="62"/>
      <c r="H8" s="62"/>
      <c r="I8" s="65"/>
      <c r="J8" s="67"/>
      <c r="K8" s="62"/>
      <c r="L8" s="62"/>
      <c r="M8" s="68"/>
      <c r="N8" s="43" t="s">
        <v>18</v>
      </c>
      <c r="O8" s="45">
        <f>5196-603.5-0.5-4592</f>
        <v>0</v>
      </c>
      <c r="P8" s="9"/>
      <c r="Q8" s="9"/>
      <c r="R8" s="9"/>
      <c r="S8" s="27"/>
    </row>
    <row r="9" spans="1:19" ht="24" customHeight="1">
      <c r="A9" s="59"/>
      <c r="B9" s="61"/>
      <c r="C9" s="62"/>
      <c r="D9" s="61"/>
      <c r="E9" s="63"/>
      <c r="F9" s="63"/>
      <c r="G9" s="62"/>
      <c r="H9" s="62"/>
      <c r="I9" s="65"/>
      <c r="J9" s="67"/>
      <c r="K9" s="62"/>
      <c r="L9" s="62"/>
      <c r="M9" s="69"/>
      <c r="N9" s="43" t="s">
        <v>6</v>
      </c>
      <c r="O9" s="42">
        <v>6865</v>
      </c>
      <c r="P9" s="9"/>
      <c r="Q9" s="9"/>
      <c r="R9" s="9"/>
      <c r="S9" s="27" t="s">
        <v>39</v>
      </c>
    </row>
    <row r="10" spans="1:19" ht="22.5" customHeight="1">
      <c r="A10" s="60"/>
      <c r="B10" s="61"/>
      <c r="C10" s="62"/>
      <c r="D10" s="61"/>
      <c r="E10" s="63"/>
      <c r="F10" s="63"/>
      <c r="G10" s="62"/>
      <c r="H10" s="62"/>
      <c r="I10" s="66"/>
      <c r="J10" s="67"/>
      <c r="K10" s="62"/>
      <c r="L10" s="62"/>
      <c r="M10" s="69"/>
      <c r="N10" s="31"/>
      <c r="O10" s="42">
        <v>635</v>
      </c>
      <c r="P10" s="9"/>
      <c r="Q10" s="9">
        <v>9000</v>
      </c>
      <c r="R10" s="9"/>
      <c r="S10" s="29" t="s">
        <v>38</v>
      </c>
    </row>
    <row r="11" spans="1:19" ht="34.5" customHeight="1" hidden="1">
      <c r="A11" s="59">
        <v>2</v>
      </c>
      <c r="B11" s="61" t="s">
        <v>22</v>
      </c>
      <c r="C11" s="62"/>
      <c r="D11" s="61"/>
      <c r="E11" s="63"/>
      <c r="F11" s="63"/>
      <c r="G11" s="62"/>
      <c r="H11" s="62"/>
      <c r="I11" s="64" t="s">
        <v>23</v>
      </c>
      <c r="J11" s="62">
        <v>2005</v>
      </c>
      <c r="K11" s="62"/>
      <c r="L11" s="62"/>
      <c r="M11" s="70">
        <f>SUM(O11:O13)</f>
        <v>0</v>
      </c>
      <c r="N11" s="8" t="s">
        <v>5</v>
      </c>
      <c r="O11" s="9">
        <f>3360-3360</f>
        <v>0</v>
      </c>
      <c r="P11" s="9"/>
      <c r="Q11" s="9">
        <f>1568*2</f>
        <v>3136</v>
      </c>
      <c r="R11" s="9">
        <v>4406</v>
      </c>
      <c r="S11" s="29"/>
    </row>
    <row r="12" spans="1:19" ht="34.5" customHeight="1" hidden="1">
      <c r="A12" s="59"/>
      <c r="B12" s="61"/>
      <c r="C12" s="62"/>
      <c r="D12" s="61"/>
      <c r="E12" s="63"/>
      <c r="F12" s="63"/>
      <c r="G12" s="62"/>
      <c r="H12" s="62"/>
      <c r="I12" s="65"/>
      <c r="J12" s="62"/>
      <c r="K12" s="62"/>
      <c r="L12" s="62"/>
      <c r="M12" s="70"/>
      <c r="N12" s="8" t="s">
        <v>18</v>
      </c>
      <c r="O12" s="9">
        <f>3360-3360</f>
        <v>0</v>
      </c>
      <c r="P12" s="9"/>
      <c r="Q12" s="9">
        <f>1890+397</f>
        <v>2287</v>
      </c>
      <c r="R12" s="9">
        <f>4406-1771</f>
        <v>2635</v>
      </c>
      <c r="S12" s="27"/>
    </row>
    <row r="13" spans="1:19" ht="2.25" customHeight="1" hidden="1">
      <c r="A13" s="60"/>
      <c r="B13" s="61"/>
      <c r="C13" s="62"/>
      <c r="D13" s="61"/>
      <c r="E13" s="63"/>
      <c r="F13" s="63"/>
      <c r="G13" s="62"/>
      <c r="H13" s="62"/>
      <c r="I13" s="66"/>
      <c r="J13" s="62"/>
      <c r="K13" s="62"/>
      <c r="L13" s="62"/>
      <c r="M13" s="70"/>
      <c r="N13" s="8" t="s">
        <v>6</v>
      </c>
      <c r="O13" s="9">
        <f>0+1031+28-1059</f>
        <v>0</v>
      </c>
      <c r="P13" s="9"/>
      <c r="Q13" s="9">
        <f>2108*2-1890-397</f>
        <v>1929</v>
      </c>
      <c r="R13" s="9">
        <f>2360*2+1771</f>
        <v>6491</v>
      </c>
      <c r="S13" s="27" t="s">
        <v>39</v>
      </c>
    </row>
    <row r="14" spans="1:19" ht="34.5" customHeight="1" hidden="1">
      <c r="A14" s="59">
        <v>2</v>
      </c>
      <c r="B14" s="61" t="s">
        <v>40</v>
      </c>
      <c r="C14" s="77"/>
      <c r="D14" s="61"/>
      <c r="E14" s="63"/>
      <c r="F14" s="63"/>
      <c r="G14" s="62"/>
      <c r="H14" s="62"/>
      <c r="I14" s="64"/>
      <c r="J14" s="64" t="s">
        <v>35</v>
      </c>
      <c r="K14" s="64" t="s">
        <v>42</v>
      </c>
      <c r="L14" s="64" t="s">
        <v>43</v>
      </c>
      <c r="M14" s="70">
        <f>SUM(O14:O16)</f>
        <v>0</v>
      </c>
      <c r="N14" s="8" t="s">
        <v>5</v>
      </c>
      <c r="O14" s="9">
        <f>6500-6500</f>
        <v>0</v>
      </c>
      <c r="P14" s="9"/>
      <c r="Q14" s="9"/>
      <c r="R14" s="9"/>
      <c r="S14" s="27"/>
    </row>
    <row r="15" spans="1:19" ht="34.5" customHeight="1" hidden="1">
      <c r="A15" s="59"/>
      <c r="B15" s="61"/>
      <c r="C15" s="47"/>
      <c r="D15" s="61"/>
      <c r="E15" s="63"/>
      <c r="F15" s="63"/>
      <c r="G15" s="62"/>
      <c r="H15" s="62"/>
      <c r="I15" s="65"/>
      <c r="J15" s="65"/>
      <c r="K15" s="65"/>
      <c r="L15" s="65"/>
      <c r="M15" s="70"/>
      <c r="N15" s="8" t="s">
        <v>18</v>
      </c>
      <c r="O15" s="9">
        <f>8000-8000</f>
        <v>0</v>
      </c>
      <c r="P15" s="9"/>
      <c r="Q15" s="9"/>
      <c r="R15" s="9"/>
      <c r="S15" s="27"/>
    </row>
    <row r="16" spans="1:19" ht="37.5" customHeight="1" hidden="1">
      <c r="A16" s="60"/>
      <c r="B16" s="61"/>
      <c r="C16" s="48"/>
      <c r="D16" s="61"/>
      <c r="E16" s="63"/>
      <c r="F16" s="63"/>
      <c r="G16" s="62"/>
      <c r="H16" s="62"/>
      <c r="I16" s="66"/>
      <c r="J16" s="66"/>
      <c r="K16" s="66"/>
      <c r="L16" s="66"/>
      <c r="M16" s="70"/>
      <c r="N16" s="8" t="s">
        <v>6</v>
      </c>
      <c r="O16" s="9">
        <f>515+500-1015</f>
        <v>0</v>
      </c>
      <c r="P16" s="9"/>
      <c r="Q16" s="9"/>
      <c r="R16" s="9"/>
      <c r="S16" s="27" t="s">
        <v>39</v>
      </c>
    </row>
    <row r="17" spans="1:19" ht="24" customHeight="1" hidden="1">
      <c r="A17" s="59">
        <v>2</v>
      </c>
      <c r="B17" s="61" t="s">
        <v>24</v>
      </c>
      <c r="C17" s="62"/>
      <c r="D17" s="71"/>
      <c r="E17" s="74">
        <v>83</v>
      </c>
      <c r="F17" s="74">
        <v>366.8</v>
      </c>
      <c r="G17" s="62">
        <v>903.6</v>
      </c>
      <c r="H17" s="77" t="s">
        <v>25</v>
      </c>
      <c r="I17" s="64" t="s">
        <v>26</v>
      </c>
      <c r="J17" s="67" t="s">
        <v>33</v>
      </c>
      <c r="K17" s="77" t="s">
        <v>27</v>
      </c>
      <c r="L17" s="77" t="s">
        <v>27</v>
      </c>
      <c r="M17" s="70">
        <f>SUM(O17:O19)</f>
        <v>0</v>
      </c>
      <c r="N17" s="8" t="s">
        <v>5</v>
      </c>
      <c r="O17" s="9"/>
      <c r="P17" s="9"/>
      <c r="Q17" s="9"/>
      <c r="R17" s="9"/>
      <c r="S17" s="27"/>
    </row>
    <row r="18" spans="1:19" ht="24" customHeight="1" hidden="1">
      <c r="A18" s="59"/>
      <c r="B18" s="61"/>
      <c r="C18" s="62"/>
      <c r="D18" s="72"/>
      <c r="E18" s="75"/>
      <c r="F18" s="75"/>
      <c r="G18" s="62"/>
      <c r="H18" s="47"/>
      <c r="I18" s="65"/>
      <c r="J18" s="67"/>
      <c r="K18" s="47"/>
      <c r="L18" s="47"/>
      <c r="M18" s="70"/>
      <c r="N18" s="8" t="s">
        <v>18</v>
      </c>
      <c r="O18" s="9">
        <f>219-219</f>
        <v>0</v>
      </c>
      <c r="P18" s="9"/>
      <c r="Q18" s="9"/>
      <c r="R18" s="9"/>
      <c r="S18" s="27"/>
    </row>
    <row r="19" spans="1:19" ht="21" customHeight="1" hidden="1">
      <c r="A19" s="60"/>
      <c r="B19" s="61"/>
      <c r="C19" s="62"/>
      <c r="D19" s="73"/>
      <c r="E19" s="76"/>
      <c r="F19" s="76"/>
      <c r="G19" s="62"/>
      <c r="H19" s="48"/>
      <c r="I19" s="66"/>
      <c r="J19" s="67"/>
      <c r="K19" s="48"/>
      <c r="L19" s="48"/>
      <c r="M19" s="70"/>
      <c r="N19" s="8" t="s">
        <v>6</v>
      </c>
      <c r="O19" s="9">
        <f>1800-219-1581</f>
        <v>0</v>
      </c>
      <c r="P19" s="9"/>
      <c r="Q19" s="9"/>
      <c r="R19" s="9"/>
      <c r="S19" s="27" t="s">
        <v>39</v>
      </c>
    </row>
    <row r="20" spans="1:19" ht="24" customHeight="1">
      <c r="A20" s="49">
        <v>2</v>
      </c>
      <c r="B20" s="61" t="s">
        <v>45</v>
      </c>
      <c r="C20" s="77"/>
      <c r="D20" s="61">
        <v>1996</v>
      </c>
      <c r="E20" s="63">
        <v>50</v>
      </c>
      <c r="F20" s="63">
        <v>1966</v>
      </c>
      <c r="G20" s="62">
        <v>1610</v>
      </c>
      <c r="H20" s="62"/>
      <c r="I20" s="64" t="s">
        <v>29</v>
      </c>
      <c r="J20" s="67" t="s">
        <v>33</v>
      </c>
      <c r="K20" s="67" t="s">
        <v>28</v>
      </c>
      <c r="L20" s="67" t="s">
        <v>28</v>
      </c>
      <c r="M20" s="70">
        <f>SUM(O20:O22)</f>
        <v>1000</v>
      </c>
      <c r="N20" s="8" t="s">
        <v>5</v>
      </c>
      <c r="O20" s="9"/>
      <c r="P20" s="9"/>
      <c r="Q20" s="9"/>
      <c r="R20" s="9"/>
      <c r="S20" s="27"/>
    </row>
    <row r="21" spans="1:19" ht="24" customHeight="1">
      <c r="A21" s="59"/>
      <c r="B21" s="61"/>
      <c r="C21" s="47"/>
      <c r="D21" s="61"/>
      <c r="E21" s="63"/>
      <c r="F21" s="63"/>
      <c r="G21" s="62"/>
      <c r="H21" s="62"/>
      <c r="I21" s="65"/>
      <c r="J21" s="67"/>
      <c r="K21" s="67"/>
      <c r="L21" s="67"/>
      <c r="M21" s="70"/>
      <c r="N21" s="8" t="s">
        <v>18</v>
      </c>
      <c r="O21" s="9"/>
      <c r="P21" s="9"/>
      <c r="Q21" s="9"/>
      <c r="R21" s="9"/>
      <c r="S21" s="27"/>
    </row>
    <row r="22" spans="1:19" ht="24" customHeight="1">
      <c r="A22" s="60"/>
      <c r="B22" s="61"/>
      <c r="C22" s="48"/>
      <c r="D22" s="61"/>
      <c r="E22" s="63"/>
      <c r="F22" s="63"/>
      <c r="G22" s="62"/>
      <c r="H22" s="62"/>
      <c r="I22" s="66"/>
      <c r="J22" s="67"/>
      <c r="K22" s="67"/>
      <c r="L22" s="67"/>
      <c r="M22" s="70"/>
      <c r="N22" s="8" t="s">
        <v>6</v>
      </c>
      <c r="O22" s="9">
        <f>1000</f>
        <v>1000</v>
      </c>
      <c r="P22" s="9"/>
      <c r="Q22" s="9"/>
      <c r="R22" s="9"/>
      <c r="S22" s="29" t="s">
        <v>38</v>
      </c>
    </row>
    <row r="23" spans="1:19" ht="24" customHeight="1">
      <c r="A23" s="59">
        <v>3</v>
      </c>
      <c r="B23" s="61" t="s">
        <v>46</v>
      </c>
      <c r="C23" s="77"/>
      <c r="D23" s="61"/>
      <c r="E23" s="63"/>
      <c r="F23" s="63"/>
      <c r="G23" s="62"/>
      <c r="H23" s="62"/>
      <c r="I23" s="64"/>
      <c r="J23" s="67" t="s">
        <v>32</v>
      </c>
      <c r="L23" s="77" t="s">
        <v>30</v>
      </c>
      <c r="M23" s="70">
        <f>SUM(O23:O25)</f>
        <v>15000</v>
      </c>
      <c r="N23" s="8" t="s">
        <v>5</v>
      </c>
      <c r="O23" s="9">
        <v>15000</v>
      </c>
      <c r="P23" s="9">
        <v>11650</v>
      </c>
      <c r="Q23" s="9"/>
      <c r="R23" s="9"/>
      <c r="S23" s="27"/>
    </row>
    <row r="24" spans="1:19" ht="24" customHeight="1">
      <c r="A24" s="59"/>
      <c r="B24" s="61"/>
      <c r="C24" s="47"/>
      <c r="D24" s="61"/>
      <c r="E24" s="63"/>
      <c r="F24" s="63"/>
      <c r="G24" s="62"/>
      <c r="H24" s="62"/>
      <c r="I24" s="65"/>
      <c r="J24" s="67"/>
      <c r="K24" s="4" t="s">
        <v>44</v>
      </c>
      <c r="L24" s="47"/>
      <c r="M24" s="70"/>
      <c r="N24" s="8" t="s">
        <v>18</v>
      </c>
      <c r="O24" s="9">
        <v>0</v>
      </c>
      <c r="P24" s="9">
        <f>16000+609</f>
        <v>16609</v>
      </c>
      <c r="Q24" s="9"/>
      <c r="R24" s="9"/>
      <c r="S24" s="27"/>
    </row>
    <row r="25" spans="1:19" ht="27.75" customHeight="1">
      <c r="A25" s="60"/>
      <c r="B25" s="61"/>
      <c r="C25" s="48"/>
      <c r="D25" s="61"/>
      <c r="E25" s="63"/>
      <c r="F25" s="63"/>
      <c r="G25" s="62"/>
      <c r="H25" s="62"/>
      <c r="I25" s="66"/>
      <c r="J25" s="67"/>
      <c r="L25" s="48"/>
      <c r="M25" s="70"/>
      <c r="N25" s="8" t="s">
        <v>6</v>
      </c>
      <c r="O25" s="9">
        <f>609+700-1309</f>
        <v>0</v>
      </c>
      <c r="P25" s="9">
        <f>9000-609</f>
        <v>8391</v>
      </c>
      <c r="Q25" s="9"/>
      <c r="R25" s="9"/>
      <c r="S25" s="27" t="s">
        <v>39</v>
      </c>
    </row>
    <row r="26" spans="1:19" ht="54.75" customHeight="1">
      <c r="A26" s="36">
        <v>4</v>
      </c>
      <c r="B26" s="40" t="s">
        <v>41</v>
      </c>
      <c r="C26" s="41"/>
      <c r="D26" s="40"/>
      <c r="E26" s="38"/>
      <c r="F26" s="38"/>
      <c r="G26" s="39"/>
      <c r="H26" s="39"/>
      <c r="I26" s="37"/>
      <c r="J26" s="39"/>
      <c r="K26" s="39"/>
      <c r="L26" s="39"/>
      <c r="M26" s="36">
        <f>SUM(O26)</f>
        <v>1072</v>
      </c>
      <c r="N26" s="8" t="s">
        <v>6</v>
      </c>
      <c r="O26" s="9">
        <f>800-100+372</f>
        <v>1072</v>
      </c>
      <c r="P26" s="9"/>
      <c r="Q26" s="9"/>
      <c r="R26" s="9"/>
      <c r="S26" s="29" t="s">
        <v>38</v>
      </c>
    </row>
    <row r="27" spans="1:20" ht="24" customHeight="1">
      <c r="A27" s="59"/>
      <c r="B27" s="79" t="s">
        <v>19</v>
      </c>
      <c r="C27" s="70"/>
      <c r="D27" s="58"/>
      <c r="E27" s="78"/>
      <c r="F27" s="78"/>
      <c r="G27" s="70"/>
      <c r="H27" s="70"/>
      <c r="I27" s="49"/>
      <c r="J27" s="70"/>
      <c r="K27" s="70"/>
      <c r="L27" s="70"/>
      <c r="M27" s="50">
        <f>SUM(M7:M26)</f>
        <v>24572</v>
      </c>
      <c r="N27" s="19" t="s">
        <v>5</v>
      </c>
      <c r="O27" s="46">
        <f>O7+O11+O14+O17+O20+O23</f>
        <v>15000</v>
      </c>
      <c r="P27" s="24" t="e">
        <f>SUM(#REF!,P7,#REF!,P11,#REF!,#REF!,P17,#REF!,P20,#REF!,#REF!,P23,#REF!,#REF!,#REF!,#REF!,#REF!,#REF!,#REF!,#REF!,#REF!,#REF!,#REF!)</f>
        <v>#REF!</v>
      </c>
      <c r="Q27" s="24" t="e">
        <f>SUM(#REF!,Q7,#REF!,Q11,#REF!,#REF!,Q17,#REF!,Q20,#REF!,#REF!,Q23,#REF!,#REF!,#REF!,#REF!,#REF!,#REF!,#REF!,#REF!,#REF!,#REF!,#REF!)</f>
        <v>#REF!</v>
      </c>
      <c r="R27" s="24" t="e">
        <f>SUM(#REF!,R7,#REF!,R11,#REF!,#REF!,R17,#REF!,R20,#REF!,#REF!,R23,#REF!,#REF!,#REF!,#REF!,#REF!,#REF!,#REF!,#REF!,#REF!,#REF!,#REF!)</f>
        <v>#REF!</v>
      </c>
      <c r="S27" s="27"/>
      <c r="T27" s="20"/>
    </row>
    <row r="28" spans="1:20" ht="24" customHeight="1">
      <c r="A28" s="59"/>
      <c r="B28" s="79"/>
      <c r="C28" s="70"/>
      <c r="D28" s="58"/>
      <c r="E28" s="78"/>
      <c r="F28" s="78"/>
      <c r="G28" s="70"/>
      <c r="H28" s="70"/>
      <c r="I28" s="59"/>
      <c r="J28" s="70"/>
      <c r="K28" s="70"/>
      <c r="L28" s="70"/>
      <c r="M28" s="50"/>
      <c r="N28" s="34" t="s">
        <v>18</v>
      </c>
      <c r="O28" s="44">
        <f>O8+O12+O15+O18+O21+O24</f>
        <v>0</v>
      </c>
      <c r="P28" s="35" t="e">
        <f>SUM(#REF!,P8,#REF!,P12,#REF!,#REF!,P18,#REF!,P21,#REF!,#REF!,P24,#REF!,#REF!,#REF!,#REF!,#REF!,#REF!,#REF!,#REF!,#REF!,#REF!,#REF!)</f>
        <v>#REF!</v>
      </c>
      <c r="Q28" s="35" t="e">
        <f>SUM(#REF!,Q8,#REF!,Q12,#REF!,#REF!,Q18,#REF!,Q21,#REF!,#REF!,Q24,#REF!,#REF!,#REF!,#REF!,#REF!,#REF!,#REF!,#REF!,#REF!,#REF!,#REF!)</f>
        <v>#REF!</v>
      </c>
      <c r="R28" s="35" t="e">
        <f>SUM(#REF!,R8,#REF!,R12,#REF!,#REF!,R18,#REF!,R21,#REF!,#REF!,R24,#REF!,#REF!,#REF!,#REF!,#REF!,#REF!,#REF!,#REF!,#REF!,#REF!,#REF!)</f>
        <v>#REF!</v>
      </c>
      <c r="S28" s="30"/>
      <c r="T28" s="20"/>
    </row>
    <row r="29" spans="1:20" ht="21.75">
      <c r="A29" s="60"/>
      <c r="B29" s="79"/>
      <c r="C29" s="70"/>
      <c r="D29" s="58"/>
      <c r="E29" s="78"/>
      <c r="F29" s="78"/>
      <c r="G29" s="70"/>
      <c r="H29" s="70"/>
      <c r="I29" s="60"/>
      <c r="J29" s="70"/>
      <c r="K29" s="70"/>
      <c r="L29" s="70"/>
      <c r="M29" s="51"/>
      <c r="N29" s="19" t="s">
        <v>6</v>
      </c>
      <c r="O29" s="46">
        <f>O9+O10+O13+O16+O19+O22+O25+O26</f>
        <v>9572</v>
      </c>
      <c r="P29" s="24" t="e">
        <f>SUM(#REF!,P10,#REF!,P13,#REF!,#REF!,P19,#REF!,P22,#REF!,#REF!,P25,#REF!,#REF!,#REF!,#REF!,#REF!,#REF!,#REF!,#REF!,#REF!,#REF!,#REF!)</f>
        <v>#REF!</v>
      </c>
      <c r="Q29" s="24" t="e">
        <f>SUM(#REF!,Q10,#REF!,Q13,#REF!,#REF!,Q19,#REF!,Q22,#REF!,#REF!,Q25,#REF!,#REF!,#REF!,#REF!,#REF!,#REF!,#REF!,#REF!,#REF!,#REF!,#REF!)</f>
        <v>#REF!</v>
      </c>
      <c r="R29" s="24" t="e">
        <f>SUM(#REF!,R10,#REF!,R13,#REF!,#REF!,R19,#REF!,R22,#REF!,#REF!,R25,#REF!,#REF!,#REF!,#REF!,#REF!,#REF!,#REF!,#REF!,#REF!,#REF!,#REF!)</f>
        <v>#REF!</v>
      </c>
      <c r="S29" s="27" t="s">
        <v>39</v>
      </c>
      <c r="T29" s="81">
        <f>O9+O19+O25</f>
        <v>6865</v>
      </c>
    </row>
    <row r="30" spans="1:20" ht="24" customHeight="1">
      <c r="A30" s="10"/>
      <c r="B30" s="21"/>
      <c r="C30" s="10"/>
      <c r="D30" s="11"/>
      <c r="E30" s="12"/>
      <c r="F30" s="12"/>
      <c r="G30" s="10"/>
      <c r="H30" s="10"/>
      <c r="I30" s="10"/>
      <c r="J30" s="10"/>
      <c r="K30" s="10"/>
      <c r="L30" s="10"/>
      <c r="M30" s="32"/>
      <c r="N30" s="19"/>
      <c r="O30" s="24"/>
      <c r="P30" s="24"/>
      <c r="Q30" s="24"/>
      <c r="R30" s="24"/>
      <c r="S30" s="29" t="s">
        <v>38</v>
      </c>
      <c r="T30" s="81">
        <f>O10+O22+O26</f>
        <v>2707</v>
      </c>
    </row>
    <row r="31" spans="1:19" ht="51.75" customHeight="1">
      <c r="A31" s="10"/>
      <c r="B31" s="11"/>
      <c r="C31" s="10"/>
      <c r="D31" s="11"/>
      <c r="E31" s="12"/>
      <c r="F31" s="12"/>
      <c r="G31" s="10"/>
      <c r="H31" s="10"/>
      <c r="I31" s="10"/>
      <c r="J31" s="10"/>
      <c r="K31" s="10"/>
      <c r="L31" s="10"/>
      <c r="M31" s="26"/>
      <c r="N31" s="14" t="s">
        <v>34</v>
      </c>
      <c r="O31" s="25">
        <v>3562</v>
      </c>
      <c r="P31" s="25">
        <f>4042.1</f>
        <v>4042.1</v>
      </c>
      <c r="Q31" s="25">
        <f>4579.73</f>
        <v>4579.73</v>
      </c>
      <c r="R31" s="25">
        <f>5141.6</f>
        <v>5141.6</v>
      </c>
      <c r="S31" s="80">
        <f>3562*0.76</f>
        <v>2707.12</v>
      </c>
    </row>
    <row r="32" spans="1:19" ht="15">
      <c r="A32" s="10"/>
      <c r="B32" s="15"/>
      <c r="C32" s="10"/>
      <c r="D32" s="11"/>
      <c r="E32" s="12"/>
      <c r="F32" s="12"/>
      <c r="G32" s="10"/>
      <c r="H32" s="10"/>
      <c r="I32" s="10"/>
      <c r="K32" s="10"/>
      <c r="L32" s="16"/>
      <c r="M32" s="10"/>
      <c r="N32" s="13"/>
      <c r="O32" s="17"/>
      <c r="P32" s="17"/>
      <c r="Q32" s="17"/>
      <c r="R32" s="18"/>
      <c r="S32" s="33"/>
    </row>
    <row r="33" ht="12.75">
      <c r="S33" s="33"/>
    </row>
    <row r="34" spans="15:17" ht="12.75">
      <c r="O34" s="4"/>
      <c r="P34" s="4"/>
      <c r="Q34" s="4"/>
    </row>
    <row r="35" spans="15:17" ht="12.75">
      <c r="O35" s="4"/>
      <c r="P35" s="4"/>
      <c r="Q35" s="4"/>
    </row>
    <row r="36" spans="15:17" ht="12.75">
      <c r="O36" s="4"/>
      <c r="P36" s="4"/>
      <c r="Q36" s="4"/>
    </row>
    <row r="37" spans="15:17" ht="12.75">
      <c r="O37" s="4"/>
      <c r="P37" s="4"/>
      <c r="Q37" s="4"/>
    </row>
    <row r="38" spans="15:17" ht="12.75">
      <c r="O38" s="4"/>
      <c r="P38" s="4"/>
      <c r="Q38" s="4"/>
    </row>
    <row r="39" spans="15:17" ht="12.75">
      <c r="O39" s="4"/>
      <c r="P39" s="4"/>
      <c r="Q39" s="4"/>
    </row>
    <row r="40" spans="15:17" ht="12.75">
      <c r="O40" s="4"/>
      <c r="P40" s="4"/>
      <c r="Q40" s="4"/>
    </row>
    <row r="41" spans="15:17" ht="12.75">
      <c r="O41" s="4"/>
      <c r="P41" s="4"/>
      <c r="Q41" s="4"/>
    </row>
    <row r="42" spans="15:17" ht="12.75">
      <c r="O42" s="4"/>
      <c r="P42" s="4"/>
      <c r="Q42" s="4"/>
    </row>
    <row r="43" spans="15:17" ht="12.75">
      <c r="O43" s="4"/>
      <c r="P43" s="4"/>
      <c r="Q43" s="4"/>
    </row>
    <row r="44" spans="15:17" ht="12.75">
      <c r="O44" s="4"/>
      <c r="P44" s="4"/>
      <c r="Q44" s="4"/>
    </row>
    <row r="45" spans="15:17" ht="12.75">
      <c r="O45" s="4"/>
      <c r="P45" s="4"/>
      <c r="Q45" s="4"/>
    </row>
    <row r="46" spans="15:17" ht="12.75">
      <c r="O46" s="4"/>
      <c r="P46" s="4"/>
      <c r="Q46" s="4"/>
    </row>
    <row r="47" spans="15:17" ht="12.75">
      <c r="O47" s="4"/>
      <c r="P47" s="4"/>
      <c r="Q47" s="4"/>
    </row>
  </sheetData>
  <mergeCells count="106">
    <mergeCell ref="A14:A16"/>
    <mergeCell ref="J14:J16"/>
    <mergeCell ref="K14:K16"/>
    <mergeCell ref="L14:L16"/>
    <mergeCell ref="B14:B16"/>
    <mergeCell ref="C14:C16"/>
    <mergeCell ref="D14:D16"/>
    <mergeCell ref="E14:E16"/>
    <mergeCell ref="M14:M16"/>
    <mergeCell ref="F14:F16"/>
    <mergeCell ref="G14:G16"/>
    <mergeCell ref="H14:H16"/>
    <mergeCell ref="I14:I16"/>
    <mergeCell ref="A27:A29"/>
    <mergeCell ref="B27:B29"/>
    <mergeCell ref="C27:C29"/>
    <mergeCell ref="D27:D29"/>
    <mergeCell ref="E27:E29"/>
    <mergeCell ref="F27:F29"/>
    <mergeCell ref="G27:G29"/>
    <mergeCell ref="H27:H29"/>
    <mergeCell ref="I23:I25"/>
    <mergeCell ref="M27:M29"/>
    <mergeCell ref="J23:J25"/>
    <mergeCell ref="L23:L25"/>
    <mergeCell ref="M23:M25"/>
    <mergeCell ref="I27:I29"/>
    <mergeCell ref="J27:J29"/>
    <mergeCell ref="K27:K29"/>
    <mergeCell ref="L27:L29"/>
    <mergeCell ref="E23:E25"/>
    <mergeCell ref="F23:F25"/>
    <mergeCell ref="G23:G25"/>
    <mergeCell ref="H23:H25"/>
    <mergeCell ref="A23:A25"/>
    <mergeCell ref="B23:B25"/>
    <mergeCell ref="C23:C25"/>
    <mergeCell ref="D23:D25"/>
    <mergeCell ref="J20:J22"/>
    <mergeCell ref="K20:K22"/>
    <mergeCell ref="L20:L22"/>
    <mergeCell ref="M20:M22"/>
    <mergeCell ref="M17:M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I17:I19"/>
    <mergeCell ref="J17:J19"/>
    <mergeCell ref="K17:K19"/>
    <mergeCell ref="L17:L19"/>
    <mergeCell ref="E17:E19"/>
    <mergeCell ref="F17:F19"/>
    <mergeCell ref="G17:G19"/>
    <mergeCell ref="H17:H19"/>
    <mergeCell ref="A17:A19"/>
    <mergeCell ref="B17:B19"/>
    <mergeCell ref="C17:C19"/>
    <mergeCell ref="D17:D19"/>
    <mergeCell ref="J11:J13"/>
    <mergeCell ref="K11:K13"/>
    <mergeCell ref="L11:L13"/>
    <mergeCell ref="M11:M13"/>
    <mergeCell ref="M7:M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I7:I10"/>
    <mergeCell ref="J7:J10"/>
    <mergeCell ref="K7:K10"/>
    <mergeCell ref="L7:L10"/>
    <mergeCell ref="M4:M5"/>
    <mergeCell ref="N4:R4"/>
    <mergeCell ref="A7:A10"/>
    <mergeCell ref="B7:B10"/>
    <mergeCell ref="C7:C10"/>
    <mergeCell ref="D7:D10"/>
    <mergeCell ref="E7:E10"/>
    <mergeCell ref="F7:F10"/>
    <mergeCell ref="G7:G10"/>
    <mergeCell ref="H7:H10"/>
    <mergeCell ref="I4:I5"/>
    <mergeCell ref="J4:J5"/>
    <mergeCell ref="K4:K5"/>
    <mergeCell ref="L4:L5"/>
    <mergeCell ref="P3:R3"/>
    <mergeCell ref="B2:P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68" right="0.29" top="0.37" bottom="0.3" header="0.5" footer="0.5"/>
  <pageSetup fitToHeight="0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 ЦГУС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 Сергей Юрьевич</dc:creator>
  <cp:keywords/>
  <dc:description/>
  <cp:lastModifiedBy>kye</cp:lastModifiedBy>
  <cp:lastPrinted>2006-10-30T12:58:44Z</cp:lastPrinted>
  <dcterms:created xsi:type="dcterms:W3CDTF">2006-01-23T11:35:12Z</dcterms:created>
  <dcterms:modified xsi:type="dcterms:W3CDTF">2006-11-13T12:20:53Z</dcterms:modified>
  <cp:category/>
  <cp:version/>
  <cp:contentType/>
  <cp:contentStatus/>
</cp:coreProperties>
</file>