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4970" windowHeight="9690" activeTab="0"/>
  </bookViews>
  <sheets>
    <sheet name="Функц" sheetId="1" r:id="rId1"/>
  </sheets>
  <definedNames/>
  <calcPr fullCalcOnLoad="1"/>
</workbook>
</file>

<file path=xl/sharedStrings.xml><?xml version="1.0" encoding="utf-8"?>
<sst xmlns="http://schemas.openxmlformats.org/spreadsheetml/2006/main" count="1109" uniqueCount="249">
  <si>
    <t>(тыс. рублей)</t>
  </si>
  <si>
    <t>№ п/п</t>
  </si>
  <si>
    <t>Наименование</t>
  </si>
  <si>
    <t>Код бюджетной классификации</t>
  </si>
  <si>
    <t>Раздел</t>
  </si>
  <si>
    <t>Под-раздел</t>
  </si>
  <si>
    <t>Целевая статья  расходов</t>
  </si>
  <si>
    <t>Вид расходов</t>
  </si>
  <si>
    <t xml:space="preserve">Сумма 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</si>
  <si>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</si>
  <si>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</si>
  <si>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</si>
  <si>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</si>
  <si>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</si>
  <si>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</si>
  <si>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</si>
  <si>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</si>
  <si>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</si>
  <si>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</si>
  <si>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</si>
  <si>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</si>
  <si>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</si>
  <si>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</si>
  <si>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</si>
  <si>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000 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</si>
  <si>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</si>
  <si>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</si>
  <si>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</si>
  <si>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</si>
  <si>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</si>
  <si>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</si>
  <si>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</si>
  <si>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002 08 00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</si>
  <si>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</si>
  <si>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</si>
  <si>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</si>
  <si>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</si>
  <si>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</si>
  <si>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</si>
  <si>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</si>
  <si>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</si>
  <si>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</si>
  <si>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</si>
  <si>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14</t>
  </si>
  <si>
    <t>Обеспечение приватизации и проведение предпродажной подготовки бъектов приватизации</t>
  </si>
  <si>
    <t>002 29 00</t>
  </si>
  <si>
    <t>Обеспечение деятельности подведомсвенных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</si>
  <si>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</si>
  <si>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</si>
  <si>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</si>
  <si>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</si>
  <si>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</si>
  <si>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</si>
  <si>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</si>
  <si>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</si>
  <si>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</si>
  <si>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</si>
  <si>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 xml:space="preserve">01 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</si>
  <si>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</si>
  <si>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</si>
  <si>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</si>
  <si>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</si>
  <si>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</si>
  <si>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Военный персонал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</si>
  <si>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</si>
  <si>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</si>
  <si>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014</t>
  </si>
  <si>
    <t>Социальные выплаты</t>
  </si>
  <si>
    <t>005</t>
  </si>
  <si>
    <t>Функционирование органов в сфере национальной безопасности и правоохранительной деятельности</t>
  </si>
  <si>
    <t>202 67 00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</si>
  <si>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</si>
  <si>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</si>
  <si>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</si>
  <si>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</si>
  <si>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202 01 00</t>
  </si>
  <si>
    <t>Иные межбюджетные трансферты</t>
  </si>
  <si>
    <t>017</t>
  </si>
  <si>
    <t>Целевые программы муниципальных образований</t>
  </si>
  <si>
    <t>795 00 00</t>
  </si>
  <si>
    <t>Целевая муниципальная программа "Повышение безопасности дорожного движения в г.Сарове на 2007-2010 годы"</t>
  </si>
  <si>
    <t>795 01 02</t>
  </si>
  <si>
    <t>Комплексная программа профилактики правонарушений в муниципальном образовании ЗАТО г.Саров на 2006-2009 годы (программа "Правопорядок")</t>
  </si>
  <si>
    <t>795 01 03</t>
  </si>
  <si>
    <t>09</t>
  </si>
  <si>
    <t>Поисковые и аварийно-спасательные учреждения</t>
  </si>
  <si>
    <t>302 00 00</t>
  </si>
  <si>
    <t>302  99 00</t>
  </si>
  <si>
    <t>302 99 00</t>
  </si>
  <si>
    <t>НАЦИОНАЛЬНАЯ ЭКОНОМИКА</t>
  </si>
  <si>
    <t>Водные ресурсы</t>
  </si>
  <si>
    <t>Водохозяйственные мероприятия</t>
  </si>
  <si>
    <t>280 00 00</t>
  </si>
  <si>
    <t>Лесное хозяйство</t>
  </si>
  <si>
    <t>07</t>
  </si>
  <si>
    <t>Учреждения, обеспечивающие предоставление услуг в сфере лесных отношений</t>
  </si>
  <si>
    <t>291  00 00</t>
  </si>
  <si>
    <t>Обеспечение деятельности подведомственных учреждений</t>
  </si>
  <si>
    <t>291 99 00</t>
  </si>
  <si>
    <t>Транспорт</t>
  </si>
  <si>
    <t>08</t>
  </si>
  <si>
    <t>Автомобильный транспорт</t>
  </si>
  <si>
    <t>303 00 00</t>
  </si>
  <si>
    <t>Отдельные мероприятия  в области автомобильного транспорта</t>
  </si>
  <si>
    <t>303 02 00</t>
  </si>
  <si>
    <t>Субсидии юридическим лицам</t>
  </si>
  <si>
    <t>006</t>
  </si>
  <si>
    <t>Комплексная целевая программа "Городское хозяйство г.Саров 2007-2010 годы"</t>
  </si>
  <si>
    <t>795 01 04</t>
  </si>
  <si>
    <t>Бюджетные инвестиции</t>
  </si>
  <si>
    <t>003</t>
  </si>
  <si>
    <t>Другие вопросы в области национальной экономики</t>
  </si>
  <si>
    <t xml:space="preserve"> 000 00 00</t>
  </si>
  <si>
    <t>Комплексная целевая программа "Развитие малого и среднего бизнеса г.Саров на   2006-2009 годы"</t>
  </si>
  <si>
    <t>795 02 00</t>
  </si>
  <si>
    <t>ЖИЛИЩНО-КОММУНАЛЬНОЕ ХОЗЯЙСТВО</t>
  </si>
  <si>
    <t>05</t>
  </si>
  <si>
    <t>Жилищное хозяйство</t>
  </si>
  <si>
    <t xml:space="preserve">000 00 00 </t>
  </si>
  <si>
    <t>Бюджетные инвестиции в объекты капитального строительства, не включенные в целевые программы</t>
  </si>
  <si>
    <t>102 00 00</t>
  </si>
  <si>
    <t>Поддержка жилищного хозяйства</t>
  </si>
  <si>
    <t>350 00 00</t>
  </si>
  <si>
    <t>Компенсация выпадающих доходов организациям, предоставляющим населению жилищные услуг по тарифам, не обеспечивающим возмещение издержек</t>
  </si>
  <si>
    <t>350 01 00</t>
  </si>
  <si>
    <t>Капитальный ремонт  государственного жилищного фонда субъектов Российской Федерации и муниципального жилищного фонда</t>
  </si>
  <si>
    <t>350 02 00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</si>
  <si>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</si>
  <si>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</si>
  <si>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</si>
  <si>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</si>
  <si>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</si>
  <si>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Региональные целевые программы</t>
  </si>
  <si>
    <t>522 00 00</t>
  </si>
  <si>
    <t>Строительство объектов для нужд отрасли</t>
  </si>
  <si>
    <t>"Областная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2008 год"</t>
  </si>
  <si>
    <t>522 65 00</t>
  </si>
  <si>
    <t>Благоустройство</t>
  </si>
  <si>
    <t>Бюджетные инсвестиции  в объекты капитального строительства, не 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</si>
  <si>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</si>
  <si>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102 01 02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</si>
  <si>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</si>
  <si>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</si>
  <si>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</si>
  <si>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</si>
  <si>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</si>
  <si>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</si>
  <si>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</si>
  <si>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</si>
  <si>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</si>
  <si>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</si>
  <si>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</si>
  <si>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</si>
  <si>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Иные безвозмездные и безвозвратные перечисления</t>
  </si>
  <si>
    <t>520 00 00</t>
  </si>
  <si>
    <t>Развитие и поддержка социальной и инженерной  инфраструктуры закрытых административно-территориальных образований</t>
  </si>
  <si>
    <t>520 03 00</t>
  </si>
  <si>
    <t>ОХРАНА ОКРУЖАЮЩЕЙ СРЕДЫ</t>
  </si>
  <si>
    <t>Другие вопросы в области охраны окружающей среды</t>
  </si>
  <si>
    <t>Целевая программа "Охрана окружающей среды и природных ресурсов ЗАТО г.Саров на 2004-2008 годы"</t>
  </si>
  <si>
    <t>795 06 00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</si>
  <si>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</si>
  <si>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</si>
  <si>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</si>
  <si>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</si>
  <si>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</si>
  <si>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</si>
  <si>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</si>
  <si>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</si>
  <si>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</si>
  <si>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</si>
  <si>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</si>
  <si>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</si>
  <si>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</si>
  <si>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</si>
  <si>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</si>
  <si>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Специальные (коррекционные) учреждения</t>
  </si>
  <si>
    <t>433 00 00</t>
  </si>
  <si>
    <t>433 99 00</t>
  </si>
  <si>
    <t>Ежемесячное денежное вознаграждение за классное руководство в муниципальных общеобразовательных учреждениях</t>
  </si>
  <si>
    <t>520 09 00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</si>
  <si>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</si>
  <si>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</si>
  <si>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</si>
  <si>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</si>
  <si>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</si>
  <si>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комбинаты,логопедические пункты</t>
  </si>
  <si>
    <t>452 00 00</t>
  </si>
  <si>
    <t>452 99 00</t>
  </si>
  <si>
    <t>Целевая программа "Дети Сарова на 2006-2010 г.г."</t>
  </si>
  <si>
    <t>795 14 02</t>
  </si>
  <si>
    <t>Комплексная целевая программа "Молодежь Сарова на 2006-2010"</t>
  </si>
  <si>
    <t>795 14 06</t>
  </si>
  <si>
    <t>Культура</t>
  </si>
  <si>
    <t>Бюджетные инвестиции  в объекты капитального строительства собственности муниципальных образований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</si>
  <si>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</si>
  <si>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</si>
  <si>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</si>
  <si>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</si>
  <si>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</si>
  <si>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</si>
  <si>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</si>
  <si>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</si>
  <si>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</si>
  <si>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</si>
  <si>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</si>
  <si>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</si>
  <si>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Мероприятия в сфере культуры, кинематографии, средств массовой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</si>
  <si>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</si>
  <si>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</si>
  <si>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</si>
  <si>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</si>
  <si>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</si>
  <si>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</si>
  <si>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457 85 00</t>
  </si>
  <si>
    <t>ЗДРАВООХРАНЕНИЕ, ФИЗИЧЕСКАЯ КУЛЬТУРА И СПОРТ</t>
  </si>
  <si>
    <t>Физическая культура и спорт</t>
  </si>
  <si>
    <t>Комплексная целевая программа "Развитие физической культуры и массового спорта в г.Сарове на 2006-2010 годы"</t>
  </si>
  <si>
    <t>795 58 00</t>
  </si>
  <si>
    <t>Другие вопросы в области здравоохранения, физической культуры и спорта</t>
  </si>
  <si>
    <t>10</t>
  </si>
  <si>
    <t>Целевая комплексная программа на 2006-2008 годы "Сахарный диабет в г.Сарове"</t>
  </si>
  <si>
    <t>795 23 01</t>
  </si>
  <si>
    <t>Целевая программа на 2007-2009 годы "Обеспечение жителей г.Сарова высокотехнологичными видами медицинской помощи"</t>
  </si>
  <si>
    <t>795 23 03</t>
  </si>
  <si>
    <t>СОЦИАЛЬНАЯ ПОЛИТИКА</t>
  </si>
  <si>
    <t>Социальное обеспечение населения</t>
  </si>
  <si>
    <t>Целевая муниципальная  программа по предоставлению безвозмездных субсидий для покупки (строительства) жилья</t>
  </si>
  <si>
    <t>795 04 01</t>
  </si>
  <si>
    <t>Целевая программа "Молодая семья" г.Сарова Нижегородской области в рамках федеральной целевой программы "Жилище" на 2002-2010 годы</t>
  </si>
  <si>
    <t>795 04 02</t>
  </si>
  <si>
    <t>Другие вопросы в области социальной политики</t>
  </si>
  <si>
    <t>Целевая комплексная программа на 2007-2009 годы "Дополнительные меры адресной поддержки населения г.Сарова"</t>
  </si>
  <si>
    <t>795 07 03</t>
  </si>
  <si>
    <t>ИТОГО    РАСХОДОВ</t>
  </si>
  <si>
    <t xml:space="preserve">к решению городской Думы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</si>
  <si>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</si>
  <si>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</si>
  <si>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Приложение № 3</t>
  </si>
  <si>
    <t xml:space="preserve">Распределение ассигнований из городского бюджета  на 2008 год по разделам и подразделам, целевым статьям и видам расходов  </t>
  </si>
  <si>
    <t>280 04 00</t>
  </si>
  <si>
    <t>Осуществление отдельных полномочий в области водных отношений</t>
  </si>
  <si>
    <t>079</t>
  </si>
  <si>
    <t>Мероприятия в области здравоохранения, спорта и физической культуры, туризма</t>
  </si>
  <si>
    <t>443</t>
  </si>
  <si>
    <t>Природоохранные мероприятия</t>
  </si>
  <si>
    <t>482</t>
  </si>
  <si>
    <t>Меропрития в области социальной политики</t>
  </si>
  <si>
    <t>от 12.12.2007 № 129/4-гд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</si>
</sst>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  <font>
      <b/>
      <i/>
      <sz val="10"/>
      <color indexed="10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justify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justify" vertical="top" wrapText="1"/>
    </xf>
    <xf numFmtId="49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64" fontId="6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/>
    </xf>
    <xf numFmtId="0" fontId="8" fillId="0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184" fontId="0" fillId="0" borderId="1" xfId="0" applyNumberFormat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184" fontId="0" fillId="0" borderId="1" xfId="0" applyNumberFormat="1" applyBorder="1" applyAlignment="1">
      <alignment horizontal="right"/>
    </xf>
    <xf numFmtId="0" fontId="9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64" fontId="0" fillId="0" borderId="1" xfId="0" applyNumberFormat="1" applyFill="1" applyBorder="1" applyAlignment="1">
      <alignment horizontal="right" vertical="top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/>
    </xf>
    <xf numFmtId="184" fontId="0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Alignment="1">
      <alignment horizontal="justify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5.625" style="1" customWidth="1"/>
    <col min="2" max="2" width="39.00390625" style="78" customWidth="1"/>
    <col min="3" max="3" width="7.75390625" style="79" customWidth="1"/>
    <col min="4" max="4" width="8.00390625" style="79" customWidth="1"/>
    <col min="5" max="5" width="10.25390625" style="82" customWidth="1"/>
    <col min="7" max="7" width="11.875" style="81" customWidth="1"/>
  </cols>
  <sheetData>
    <row r="1" spans="5:7" ht="12.75">
      <c r="E1" s="83"/>
      <c r="F1" s="83" t="s">
        <v>238</v>
      </c>
      <c r="G1" s="84"/>
    </row>
    <row r="2" spans="5:7" ht="12.75">
      <c r="E2" s="83"/>
      <c r="F2" s="83" t="s">
        <v>235</v>
      </c>
      <c r="G2" s="84"/>
    </row>
    <row r="3" spans="5:7" ht="12.75">
      <c r="E3" s="83"/>
      <c r="F3" s="83" t="s">
        <v>248</v>
      </c>
      <c r="G3" s="84"/>
    </row>
    <row r="5" spans="1:7" ht="42" customHeight="1">
      <c r="A5" s="91" t="s">
        <v>239</v>
      </c>
      <c r="B5" s="91"/>
      <c r="C5" s="91"/>
      <c r="D5" s="91"/>
      <c r="E5" s="91"/>
      <c r="F5" s="91"/>
      <c r="G5" s="91"/>
    </row>
    <row r="6" spans="1:7" ht="12.75">
      <c r="A6" s="92"/>
      <c r="B6" s="92"/>
      <c r="C6" s="92"/>
      <c r="D6" s="92"/>
      <c r="E6" s="92"/>
      <c r="F6" s="92"/>
      <c r="G6" s="92"/>
    </row>
    <row r="7" spans="2:7" ht="12.75">
      <c r="B7" s="2"/>
      <c r="C7" s="3"/>
      <c r="D7" s="3"/>
      <c r="E7" s="4"/>
      <c r="G7" s="5" t="s">
        <v>0</v>
      </c>
    </row>
    <row r="8" spans="1:7" ht="12.75">
      <c r="A8" s="89" t="s">
        <v>1</v>
      </c>
      <c r="B8" s="86" t="s">
        <v>2</v>
      </c>
      <c r="C8" s="88" t="s">
        <v>3</v>
      </c>
      <c r="D8" s="88"/>
      <c r="E8" s="88"/>
      <c r="F8" s="88"/>
      <c r="G8" s="6"/>
    </row>
    <row r="9" spans="1:7" s="10" customFormat="1" ht="38.25">
      <c r="A9" s="90"/>
      <c r="B9" s="87"/>
      <c r="C9" s="7" t="s">
        <v>4</v>
      </c>
      <c r="D9" s="7" t="s">
        <v>5</v>
      </c>
      <c r="E9" s="8" t="s">
        <v>6</v>
      </c>
      <c r="F9" s="8" t="s">
        <v>7</v>
      </c>
      <c r="G9" s="9" t="s">
        <v>8</v>
      </c>
    </row>
    <row r="10" spans="1:7" s="16" customFormat="1" ht="15.75" customHeight="1">
      <c r="A10" s="11">
        <v>1</v>
      </c>
      <c r="B10" s="12" t="s">
        <v>9</v>
      </c>
      <c r="C10" s="13" t="s">
        <v>10</v>
      </c>
      <c r="D10" s="13" t="s">
        <v>11</v>
      </c>
      <c r="E10" s="14" t="s">
        <v>12</v>
      </c>
      <c r="F10" s="13" t="s">
        <v>13</v>
      </c>
      <c r="G10" s="15">
        <f>SUM(G11,G15,G21,G27,G31,G35,)</f>
        <v>127275</v>
      </c>
    </row>
    <row r="11" spans="1:7" s="22" customFormat="1" ht="51.75" customHeight="1">
      <c r="A11" s="17"/>
      <c r="B11" s="18" t="s">
        <v>14</v>
      </c>
      <c r="C11" s="19" t="s">
        <v>10</v>
      </c>
      <c r="D11" s="19" t="s">
        <v>15</v>
      </c>
      <c r="E11" s="20" t="s">
        <v>12</v>
      </c>
      <c r="F11" s="19" t="s">
        <v>13</v>
      </c>
      <c r="G11" s="21">
        <f>SUM(G12)</f>
        <v>1705</v>
      </c>
    </row>
    <row r="12" spans="1:7" ht="67.5" customHeight="1">
      <c r="A12" s="11"/>
      <c r="B12" s="23" t="s">
        <v>16</v>
      </c>
      <c r="C12" s="24" t="s">
        <v>10</v>
      </c>
      <c r="D12" s="24" t="s">
        <v>15</v>
      </c>
      <c r="E12" s="25" t="s">
        <v>17</v>
      </c>
      <c r="F12" s="26" t="s">
        <v>13</v>
      </c>
      <c r="G12" s="27">
        <f>SUM(G13)</f>
        <v>1705</v>
      </c>
    </row>
    <row r="13" spans="1:7" ht="20.25" customHeight="1">
      <c r="A13" s="11"/>
      <c r="B13" s="23" t="s">
        <v>18</v>
      </c>
      <c r="C13" s="24" t="s">
        <v>10</v>
      </c>
      <c r="D13" s="24" t="s">
        <v>15</v>
      </c>
      <c r="E13" s="28" t="s">
        <v>19</v>
      </c>
      <c r="F13" s="24" t="s">
        <v>13</v>
      </c>
      <c r="G13" s="29">
        <f>SUM(G14)</f>
        <v>1705</v>
      </c>
    </row>
    <row r="14" spans="1:7" ht="30" customHeight="1">
      <c r="A14" s="11"/>
      <c r="B14" s="30" t="s">
        <v>20</v>
      </c>
      <c r="C14" s="28" t="s">
        <v>10</v>
      </c>
      <c r="D14" s="28" t="s">
        <v>15</v>
      </c>
      <c r="E14" s="28" t="s">
        <v>19</v>
      </c>
      <c r="F14" s="28" t="s">
        <v>21</v>
      </c>
      <c r="G14" s="29">
        <v>1705</v>
      </c>
    </row>
    <row r="15" spans="1:7" s="22" customFormat="1" ht="73.5" customHeight="1">
      <c r="A15" s="17"/>
      <c r="B15" s="18" t="s">
        <v>22</v>
      </c>
      <c r="C15" s="31" t="s">
        <v>10</v>
      </c>
      <c r="D15" s="31" t="s">
        <v>23</v>
      </c>
      <c r="E15" s="19" t="s">
        <v>12</v>
      </c>
      <c r="F15" s="19" t="s">
        <v>24</v>
      </c>
      <c r="G15" s="21">
        <f>SUM(G16)</f>
        <v>13052</v>
      </c>
    </row>
    <row r="16" spans="1:7" ht="69.75" customHeight="1">
      <c r="A16" s="11"/>
      <c r="B16" s="23" t="s">
        <v>16</v>
      </c>
      <c r="C16" s="32" t="s">
        <v>10</v>
      </c>
      <c r="D16" s="32" t="s">
        <v>23</v>
      </c>
      <c r="E16" s="24" t="s">
        <v>17</v>
      </c>
      <c r="F16" s="26" t="s">
        <v>13</v>
      </c>
      <c r="G16" s="27">
        <f>SUM(G17,G19)</f>
        <v>13052</v>
      </c>
    </row>
    <row r="17" spans="1:7" ht="18" customHeight="1">
      <c r="A17" s="11"/>
      <c r="B17" s="23" t="s">
        <v>25</v>
      </c>
      <c r="C17" s="32" t="s">
        <v>10</v>
      </c>
      <c r="D17" s="32" t="s">
        <v>23</v>
      </c>
      <c r="E17" s="28" t="s">
        <v>26</v>
      </c>
      <c r="F17" s="33" t="s">
        <v>13</v>
      </c>
      <c r="G17" s="27">
        <f>SUM(G18)</f>
        <v>10383</v>
      </c>
    </row>
    <row r="18" spans="1:7" ht="27" customHeight="1">
      <c r="A18" s="11"/>
      <c r="B18" s="30" t="s">
        <v>20</v>
      </c>
      <c r="C18" s="34" t="s">
        <v>10</v>
      </c>
      <c r="D18" s="34" t="s">
        <v>23</v>
      </c>
      <c r="E18" s="33" t="s">
        <v>26</v>
      </c>
      <c r="F18" s="33" t="s">
        <v>21</v>
      </c>
      <c r="G18" s="27">
        <f>9133+6+1244</f>
        <v>10383</v>
      </c>
    </row>
    <row r="19" spans="1:7" ht="29.25" customHeight="1">
      <c r="A19" s="11"/>
      <c r="B19" s="23" t="s">
        <v>27</v>
      </c>
      <c r="C19" s="32" t="s">
        <v>10</v>
      </c>
      <c r="D19" s="32" t="s">
        <v>23</v>
      </c>
      <c r="E19" s="26" t="s">
        <v>28</v>
      </c>
      <c r="F19" s="26" t="s">
        <v>13</v>
      </c>
      <c r="G19" s="27">
        <f>SUM(G20)</f>
        <v>2669</v>
      </c>
    </row>
    <row r="20" spans="1:7" ht="27" customHeight="1">
      <c r="A20" s="11"/>
      <c r="B20" s="30" t="s">
        <v>20</v>
      </c>
      <c r="C20" s="34" t="s">
        <v>10</v>
      </c>
      <c r="D20" s="34" t="s">
        <v>23</v>
      </c>
      <c r="E20" s="33" t="s">
        <v>28</v>
      </c>
      <c r="F20" s="33" t="s">
        <v>21</v>
      </c>
      <c r="G20" s="27">
        <v>2669</v>
      </c>
    </row>
    <row r="21" spans="1:7" s="22" customFormat="1" ht="90" customHeight="1">
      <c r="A21" s="17"/>
      <c r="B21" s="18" t="s">
        <v>29</v>
      </c>
      <c r="C21" s="31" t="s">
        <v>10</v>
      </c>
      <c r="D21" s="31" t="s">
        <v>30</v>
      </c>
      <c r="E21" s="19" t="s">
        <v>12</v>
      </c>
      <c r="F21" s="19" t="s">
        <v>13</v>
      </c>
      <c r="G21" s="21">
        <f>SUM(G22)</f>
        <v>72910</v>
      </c>
    </row>
    <row r="22" spans="1:7" s="35" customFormat="1" ht="56.25" customHeight="1">
      <c r="A22" s="17"/>
      <c r="B22" s="23" t="s">
        <v>16</v>
      </c>
      <c r="C22" s="24" t="s">
        <v>10</v>
      </c>
      <c r="D22" s="24" t="s">
        <v>30</v>
      </c>
      <c r="E22" s="24" t="s">
        <v>17</v>
      </c>
      <c r="F22" s="24" t="s">
        <v>13</v>
      </c>
      <c r="G22" s="29">
        <f>SUM(G23,G25,)</f>
        <v>72910</v>
      </c>
    </row>
    <row r="23" spans="1:7" s="35" customFormat="1" ht="15.75" customHeight="1">
      <c r="A23" s="17"/>
      <c r="B23" s="23" t="s">
        <v>25</v>
      </c>
      <c r="C23" s="24" t="s">
        <v>10</v>
      </c>
      <c r="D23" s="24" t="s">
        <v>30</v>
      </c>
      <c r="E23" s="24" t="s">
        <v>26</v>
      </c>
      <c r="F23" s="24" t="s">
        <v>13</v>
      </c>
      <c r="G23" s="29">
        <f>SUM(G24)</f>
        <v>71396</v>
      </c>
    </row>
    <row r="24" spans="1:7" s="35" customFormat="1" ht="26.25" customHeight="1">
      <c r="A24" s="17"/>
      <c r="B24" s="23" t="s">
        <v>20</v>
      </c>
      <c r="C24" s="24" t="s">
        <v>10</v>
      </c>
      <c r="D24" s="24" t="s">
        <v>30</v>
      </c>
      <c r="E24" s="24" t="s">
        <v>26</v>
      </c>
      <c r="F24" s="24" t="s">
        <v>21</v>
      </c>
      <c r="G24" s="29">
        <v>71396</v>
      </c>
    </row>
    <row r="25" spans="1:7" s="35" customFormat="1" ht="49.5" customHeight="1">
      <c r="A25" s="17"/>
      <c r="B25" s="23" t="s">
        <v>31</v>
      </c>
      <c r="C25" s="24" t="s">
        <v>10</v>
      </c>
      <c r="D25" s="24" t="s">
        <v>30</v>
      </c>
      <c r="E25" s="24" t="s">
        <v>32</v>
      </c>
      <c r="F25" s="24" t="s">
        <v>13</v>
      </c>
      <c r="G25" s="29">
        <f>SUM(G26)</f>
        <v>1514</v>
      </c>
    </row>
    <row r="26" spans="1:7" s="35" customFormat="1" ht="26.25" customHeight="1">
      <c r="A26" s="17"/>
      <c r="B26" s="23" t="s">
        <v>20</v>
      </c>
      <c r="C26" s="24" t="s">
        <v>10</v>
      </c>
      <c r="D26" s="24" t="s">
        <v>30</v>
      </c>
      <c r="E26" s="24" t="s">
        <v>32</v>
      </c>
      <c r="F26" s="24" t="s">
        <v>21</v>
      </c>
      <c r="G26" s="29">
        <v>1514</v>
      </c>
    </row>
    <row r="27" spans="1:7" s="22" customFormat="1" ht="61.5" customHeight="1">
      <c r="A27" s="17"/>
      <c r="B27" s="18" t="s">
        <v>33</v>
      </c>
      <c r="C27" s="31" t="s">
        <v>10</v>
      </c>
      <c r="D27" s="31" t="s">
        <v>34</v>
      </c>
      <c r="E27" s="19" t="s">
        <v>12</v>
      </c>
      <c r="F27" s="19" t="s">
        <v>13</v>
      </c>
      <c r="G27" s="21">
        <f>SUM(G28)</f>
        <v>11015</v>
      </c>
    </row>
    <row r="28" spans="1:7" s="35" customFormat="1" ht="63.75">
      <c r="A28" s="17"/>
      <c r="B28" s="23" t="s">
        <v>16</v>
      </c>
      <c r="C28" s="24" t="s">
        <v>10</v>
      </c>
      <c r="D28" s="24" t="s">
        <v>34</v>
      </c>
      <c r="E28" s="24" t="s">
        <v>17</v>
      </c>
      <c r="F28" s="24" t="s">
        <v>13</v>
      </c>
      <c r="G28" s="15">
        <f>G29</f>
        <v>11015</v>
      </c>
    </row>
    <row r="29" spans="1:7" s="35" customFormat="1" ht="15.75" customHeight="1">
      <c r="A29" s="17"/>
      <c r="B29" s="23" t="s">
        <v>25</v>
      </c>
      <c r="C29" s="24" t="s">
        <v>10</v>
      </c>
      <c r="D29" s="24" t="s">
        <v>34</v>
      </c>
      <c r="E29" s="24" t="s">
        <v>26</v>
      </c>
      <c r="F29" s="24" t="s">
        <v>13</v>
      </c>
      <c r="G29" s="29">
        <f>SUM(G30)</f>
        <v>11015</v>
      </c>
    </row>
    <row r="30" spans="1:7" s="35" customFormat="1" ht="26.25" customHeight="1">
      <c r="A30" s="17"/>
      <c r="B30" s="23" t="s">
        <v>20</v>
      </c>
      <c r="C30" s="24" t="s">
        <v>10</v>
      </c>
      <c r="D30" s="24" t="s">
        <v>34</v>
      </c>
      <c r="E30" s="24" t="s">
        <v>26</v>
      </c>
      <c r="F30" s="24" t="s">
        <v>21</v>
      </c>
      <c r="G30" s="29">
        <f>11015</f>
        <v>11015</v>
      </c>
    </row>
    <row r="31" spans="1:7" s="22" customFormat="1" ht="15.75" customHeight="1">
      <c r="A31" s="17"/>
      <c r="B31" s="18" t="s">
        <v>35</v>
      </c>
      <c r="C31" s="31" t="s">
        <v>10</v>
      </c>
      <c r="D31" s="31" t="s">
        <v>36</v>
      </c>
      <c r="E31" s="19" t="s">
        <v>12</v>
      </c>
      <c r="F31" s="19" t="s">
        <v>13</v>
      </c>
      <c r="G31" s="21">
        <f>SUM(G32)</f>
        <v>10000</v>
      </c>
    </row>
    <row r="32" spans="1:7" ht="15.75" customHeight="1">
      <c r="A32" s="11"/>
      <c r="B32" s="23" t="s">
        <v>35</v>
      </c>
      <c r="C32" s="24" t="s">
        <v>10</v>
      </c>
      <c r="D32" s="24" t="s">
        <v>36</v>
      </c>
      <c r="E32" s="24" t="s">
        <v>37</v>
      </c>
      <c r="F32" s="24" t="s">
        <v>13</v>
      </c>
      <c r="G32" s="29">
        <f>SUM(G33)</f>
        <v>10000</v>
      </c>
    </row>
    <row r="33" spans="1:7" ht="15.75" customHeight="1">
      <c r="A33" s="11"/>
      <c r="B33" s="23" t="s">
        <v>38</v>
      </c>
      <c r="C33" s="24" t="s">
        <v>10</v>
      </c>
      <c r="D33" s="24" t="s">
        <v>36</v>
      </c>
      <c r="E33" s="24" t="s">
        <v>39</v>
      </c>
      <c r="F33" s="24" t="s">
        <v>13</v>
      </c>
      <c r="G33" s="29">
        <f>SUM(G34)</f>
        <v>10000</v>
      </c>
    </row>
    <row r="34" spans="1:7" ht="15.75" customHeight="1">
      <c r="A34" s="11"/>
      <c r="B34" s="30" t="s">
        <v>40</v>
      </c>
      <c r="C34" s="24" t="s">
        <v>10</v>
      </c>
      <c r="D34" s="24" t="s">
        <v>36</v>
      </c>
      <c r="E34" s="24" t="s">
        <v>39</v>
      </c>
      <c r="F34" s="24" t="s">
        <v>41</v>
      </c>
      <c r="G34" s="29">
        <f>10000</f>
        <v>10000</v>
      </c>
    </row>
    <row r="35" spans="1:7" s="22" customFormat="1" ht="16.5" customHeight="1">
      <c r="A35" s="17"/>
      <c r="B35" s="18" t="s">
        <v>42</v>
      </c>
      <c r="C35" s="31" t="s">
        <v>10</v>
      </c>
      <c r="D35" s="31" t="s">
        <v>43</v>
      </c>
      <c r="E35" s="19" t="s">
        <v>12</v>
      </c>
      <c r="F35" s="19" t="s">
        <v>13</v>
      </c>
      <c r="G35" s="21">
        <f>G36+G43+G46</f>
        <v>18593</v>
      </c>
    </row>
    <row r="36" spans="1:7" s="35" customFormat="1" ht="63.75">
      <c r="A36" s="17"/>
      <c r="B36" s="23" t="s">
        <v>16</v>
      </c>
      <c r="C36" s="24" t="s">
        <v>10</v>
      </c>
      <c r="D36" s="24" t="s">
        <v>43</v>
      </c>
      <c r="E36" s="24" t="s">
        <v>17</v>
      </c>
      <c r="F36" s="24" t="s">
        <v>13</v>
      </c>
      <c r="G36" s="29">
        <f>G37+G39+G41</f>
        <v>9902</v>
      </c>
    </row>
    <row r="37" spans="1:7" s="35" customFormat="1" ht="15.75" customHeight="1">
      <c r="A37" s="17"/>
      <c r="B37" s="23" t="s">
        <v>25</v>
      </c>
      <c r="C37" s="24" t="s">
        <v>10</v>
      </c>
      <c r="D37" s="24" t="s">
        <v>43</v>
      </c>
      <c r="E37" s="24" t="s">
        <v>26</v>
      </c>
      <c r="F37" s="24" t="s">
        <v>13</v>
      </c>
      <c r="G37" s="29">
        <f>SUM(G38)</f>
        <v>4725</v>
      </c>
    </row>
    <row r="38" spans="1:7" s="35" customFormat="1" ht="26.25" customHeight="1">
      <c r="A38" s="17"/>
      <c r="B38" s="23" t="s">
        <v>20</v>
      </c>
      <c r="C38" s="24" t="s">
        <v>10</v>
      </c>
      <c r="D38" s="24" t="s">
        <v>43</v>
      </c>
      <c r="E38" s="24" t="s">
        <v>26</v>
      </c>
      <c r="F38" s="24" t="s">
        <v>21</v>
      </c>
      <c r="G38" s="36">
        <f>4725</f>
        <v>4725</v>
      </c>
    </row>
    <row r="39" spans="1:7" s="35" customFormat="1" ht="41.25" customHeight="1">
      <c r="A39" s="17"/>
      <c r="B39" s="23" t="s">
        <v>44</v>
      </c>
      <c r="C39" s="24" t="s">
        <v>10</v>
      </c>
      <c r="D39" s="24" t="s">
        <v>43</v>
      </c>
      <c r="E39" s="24" t="s">
        <v>45</v>
      </c>
      <c r="F39" s="24" t="s">
        <v>13</v>
      </c>
      <c r="G39" s="37">
        <f>G40</f>
        <v>448</v>
      </c>
    </row>
    <row r="40" spans="1:7" s="35" customFormat="1" ht="26.25" customHeight="1">
      <c r="A40" s="17"/>
      <c r="B40" s="23" t="s">
        <v>20</v>
      </c>
      <c r="C40" s="24" t="s">
        <v>10</v>
      </c>
      <c r="D40" s="24" t="s">
        <v>43</v>
      </c>
      <c r="E40" s="24" t="s">
        <v>45</v>
      </c>
      <c r="F40" s="24" t="s">
        <v>21</v>
      </c>
      <c r="G40" s="37">
        <f>448</f>
        <v>448</v>
      </c>
    </row>
    <row r="41" spans="1:7" s="35" customFormat="1" ht="25.5" customHeight="1">
      <c r="A41" s="38"/>
      <c r="B41" s="39" t="s">
        <v>46</v>
      </c>
      <c r="C41" s="24" t="s">
        <v>10</v>
      </c>
      <c r="D41" s="24" t="s">
        <v>43</v>
      </c>
      <c r="E41" s="24" t="s">
        <v>47</v>
      </c>
      <c r="F41" s="24" t="s">
        <v>13</v>
      </c>
      <c r="G41" s="37">
        <f>SUM(G42)</f>
        <v>4729</v>
      </c>
    </row>
    <row r="42" spans="1:7" s="35" customFormat="1" ht="33" customHeight="1">
      <c r="A42" s="38"/>
      <c r="B42" s="23" t="s">
        <v>48</v>
      </c>
      <c r="C42" s="24" t="s">
        <v>10</v>
      </c>
      <c r="D42" s="24" t="s">
        <v>43</v>
      </c>
      <c r="E42" s="24" t="s">
        <v>47</v>
      </c>
      <c r="F42" s="24" t="s">
        <v>49</v>
      </c>
      <c r="G42" s="29">
        <f>4723+6</f>
        <v>4729</v>
      </c>
    </row>
    <row r="43" spans="1:7" s="40" customFormat="1" ht="60" customHeight="1">
      <c r="A43" s="11"/>
      <c r="B43" s="23" t="s">
        <v>50</v>
      </c>
      <c r="C43" s="24" t="s">
        <v>10</v>
      </c>
      <c r="D43" s="24" t="s">
        <v>43</v>
      </c>
      <c r="E43" s="24" t="s">
        <v>51</v>
      </c>
      <c r="F43" s="24" t="s">
        <v>13</v>
      </c>
      <c r="G43" s="29">
        <f>SUM(G44)</f>
        <v>1940</v>
      </c>
    </row>
    <row r="44" spans="1:7" s="40" customFormat="1" ht="54" customHeight="1">
      <c r="A44" s="11"/>
      <c r="B44" s="23" t="s">
        <v>52</v>
      </c>
      <c r="C44" s="24" t="s">
        <v>10</v>
      </c>
      <c r="D44" s="24" t="s">
        <v>43</v>
      </c>
      <c r="E44" s="24" t="s">
        <v>53</v>
      </c>
      <c r="F44" s="24" t="s">
        <v>13</v>
      </c>
      <c r="G44" s="29">
        <f>SUM(G45)</f>
        <v>1940</v>
      </c>
    </row>
    <row r="45" spans="1:7" s="35" customFormat="1" ht="26.25" customHeight="1">
      <c r="A45" s="17"/>
      <c r="B45" s="23" t="s">
        <v>20</v>
      </c>
      <c r="C45" s="24" t="s">
        <v>10</v>
      </c>
      <c r="D45" s="24" t="s">
        <v>43</v>
      </c>
      <c r="E45" s="24" t="s">
        <v>53</v>
      </c>
      <c r="F45" s="24" t="s">
        <v>21</v>
      </c>
      <c r="G45" s="29">
        <f>1930+10</f>
        <v>1940</v>
      </c>
    </row>
    <row r="46" spans="1:7" s="35" customFormat="1" ht="39" customHeight="1">
      <c r="A46" s="17"/>
      <c r="B46" s="23" t="s">
        <v>54</v>
      </c>
      <c r="C46" s="24" t="s">
        <v>10</v>
      </c>
      <c r="D46" s="24" t="s">
        <v>43</v>
      </c>
      <c r="E46" s="24" t="s">
        <v>55</v>
      </c>
      <c r="F46" s="24" t="s">
        <v>13</v>
      </c>
      <c r="G46" s="29">
        <f>G47</f>
        <v>6751</v>
      </c>
    </row>
    <row r="47" spans="1:7" s="35" customFormat="1" ht="26.25" customHeight="1">
      <c r="A47" s="17"/>
      <c r="B47" s="23" t="s">
        <v>56</v>
      </c>
      <c r="C47" s="24" t="s">
        <v>57</v>
      </c>
      <c r="D47" s="24" t="s">
        <v>43</v>
      </c>
      <c r="E47" s="24" t="s">
        <v>58</v>
      </c>
      <c r="F47" s="24" t="s">
        <v>13</v>
      </c>
      <c r="G47" s="29">
        <f>G48</f>
        <v>6751</v>
      </c>
    </row>
    <row r="48" spans="1:7" s="35" customFormat="1" ht="26.25" customHeight="1">
      <c r="A48" s="17"/>
      <c r="B48" s="23" t="s">
        <v>20</v>
      </c>
      <c r="C48" s="24" t="s">
        <v>10</v>
      </c>
      <c r="D48" s="24" t="s">
        <v>43</v>
      </c>
      <c r="E48" s="24" t="s">
        <v>58</v>
      </c>
      <c r="F48" s="24" t="s">
        <v>21</v>
      </c>
      <c r="G48" s="29">
        <f>5890+335+66+121+99+240</f>
        <v>6751</v>
      </c>
    </row>
    <row r="49" spans="1:7" ht="42" customHeight="1">
      <c r="A49" s="11">
        <v>2</v>
      </c>
      <c r="B49" s="41" t="s">
        <v>59</v>
      </c>
      <c r="C49" s="42" t="s">
        <v>23</v>
      </c>
      <c r="D49" s="42" t="s">
        <v>11</v>
      </c>
      <c r="E49" s="13" t="s">
        <v>12</v>
      </c>
      <c r="F49" s="13" t="s">
        <v>13</v>
      </c>
      <c r="G49" s="43">
        <f>SUM(G50,G66,)</f>
        <v>109202</v>
      </c>
    </row>
    <row r="50" spans="1:7" s="22" customFormat="1" ht="19.5" customHeight="1">
      <c r="A50" s="17"/>
      <c r="B50" s="44" t="s">
        <v>60</v>
      </c>
      <c r="C50" s="45" t="s">
        <v>23</v>
      </c>
      <c r="D50" s="45" t="s">
        <v>15</v>
      </c>
      <c r="E50" s="45" t="s">
        <v>12</v>
      </c>
      <c r="F50" s="19" t="s">
        <v>13</v>
      </c>
      <c r="G50" s="21">
        <f>SUM(G51+G61)</f>
        <v>92790</v>
      </c>
    </row>
    <row r="51" spans="1:7" ht="27.75" customHeight="1">
      <c r="A51" s="11"/>
      <c r="B51" s="23" t="s">
        <v>61</v>
      </c>
      <c r="C51" s="24" t="s">
        <v>23</v>
      </c>
      <c r="D51" s="24" t="s">
        <v>15</v>
      </c>
      <c r="E51" s="24" t="s">
        <v>62</v>
      </c>
      <c r="F51" s="24" t="s">
        <v>13</v>
      </c>
      <c r="G51" s="27">
        <f>G52+G54+G56+G58</f>
        <v>82700</v>
      </c>
    </row>
    <row r="52" spans="1:7" ht="21" customHeight="1">
      <c r="A52" s="11"/>
      <c r="B52" s="23" t="s">
        <v>63</v>
      </c>
      <c r="C52" s="24" t="s">
        <v>23</v>
      </c>
      <c r="D52" s="24" t="s">
        <v>15</v>
      </c>
      <c r="E52" s="24" t="s">
        <v>64</v>
      </c>
      <c r="F52" s="24" t="s">
        <v>13</v>
      </c>
      <c r="G52" s="27">
        <f>SUM(G53)</f>
        <v>58320</v>
      </c>
    </row>
    <row r="53" spans="1:7" ht="53.25" customHeight="1">
      <c r="A53" s="11"/>
      <c r="B53" s="23" t="s">
        <v>65</v>
      </c>
      <c r="C53" s="24" t="s">
        <v>23</v>
      </c>
      <c r="D53" s="24" t="s">
        <v>15</v>
      </c>
      <c r="E53" s="24" t="s">
        <v>64</v>
      </c>
      <c r="F53" s="24" t="s">
        <v>66</v>
      </c>
      <c r="G53" s="27">
        <f>62199-3879</f>
        <v>58320</v>
      </c>
    </row>
    <row r="54" spans="1:7" ht="48" customHeight="1">
      <c r="A54" s="11"/>
      <c r="B54" s="23" t="s">
        <v>69</v>
      </c>
      <c r="C54" s="24" t="s">
        <v>23</v>
      </c>
      <c r="D54" s="24" t="s">
        <v>15</v>
      </c>
      <c r="E54" s="24" t="s">
        <v>70</v>
      </c>
      <c r="F54" s="24" t="s">
        <v>13</v>
      </c>
      <c r="G54" s="27">
        <f>SUM(G55)</f>
        <v>20049</v>
      </c>
    </row>
    <row r="55" spans="1:7" ht="54" customHeight="1">
      <c r="A55" s="11"/>
      <c r="B55" s="23" t="s">
        <v>65</v>
      </c>
      <c r="C55" s="24" t="s">
        <v>23</v>
      </c>
      <c r="D55" s="24" t="s">
        <v>15</v>
      </c>
      <c r="E55" s="24" t="s">
        <v>70</v>
      </c>
      <c r="F55" s="24" t="s">
        <v>66</v>
      </c>
      <c r="G55" s="27">
        <f>3183+16866</f>
        <v>20049</v>
      </c>
    </row>
    <row r="56" spans="1:7" ht="18.75" customHeight="1">
      <c r="A56" s="11"/>
      <c r="B56" s="23" t="s">
        <v>71</v>
      </c>
      <c r="C56" s="24" t="s">
        <v>23</v>
      </c>
      <c r="D56" s="24" t="s">
        <v>15</v>
      </c>
      <c r="E56" s="24" t="s">
        <v>72</v>
      </c>
      <c r="F56" s="24" t="s">
        <v>13</v>
      </c>
      <c r="G56" s="27">
        <f>SUM(G57)</f>
        <v>2180</v>
      </c>
    </row>
    <row r="57" spans="1:7" ht="53.25" customHeight="1">
      <c r="A57" s="11"/>
      <c r="B57" s="23" t="s">
        <v>65</v>
      </c>
      <c r="C57" s="24" t="s">
        <v>23</v>
      </c>
      <c r="D57" s="24" t="s">
        <v>15</v>
      </c>
      <c r="E57" s="24" t="s">
        <v>72</v>
      </c>
      <c r="F57" s="24" t="s">
        <v>66</v>
      </c>
      <c r="G57" s="27">
        <f>2180</f>
        <v>2180</v>
      </c>
    </row>
    <row r="58" spans="1:7" ht="42" customHeight="1">
      <c r="A58" s="11"/>
      <c r="B58" s="23" t="s">
        <v>73</v>
      </c>
      <c r="C58" s="24" t="s">
        <v>23</v>
      </c>
      <c r="D58" s="24" t="s">
        <v>15</v>
      </c>
      <c r="E58" s="24" t="s">
        <v>74</v>
      </c>
      <c r="F58" s="24" t="s">
        <v>13</v>
      </c>
      <c r="G58" s="27">
        <f>SUM(G59)</f>
        <v>2151</v>
      </c>
    </row>
    <row r="59" spans="1:7" ht="21" customHeight="1">
      <c r="A59" s="11"/>
      <c r="B59" s="23" t="s">
        <v>67</v>
      </c>
      <c r="C59" s="24" t="s">
        <v>23</v>
      </c>
      <c r="D59" s="24" t="s">
        <v>15</v>
      </c>
      <c r="E59" s="24" t="s">
        <v>74</v>
      </c>
      <c r="F59" s="24" t="s">
        <v>68</v>
      </c>
      <c r="G59" s="27">
        <f>2151</f>
        <v>2151</v>
      </c>
    </row>
    <row r="60" spans="1:7" ht="21" customHeight="1">
      <c r="A60" s="11"/>
      <c r="B60" s="23" t="s">
        <v>76</v>
      </c>
      <c r="C60" s="24" t="s">
        <v>23</v>
      </c>
      <c r="D60" s="24" t="s">
        <v>15</v>
      </c>
      <c r="E60" s="24" t="s">
        <v>75</v>
      </c>
      <c r="F60" s="24" t="s">
        <v>77</v>
      </c>
      <c r="G60" s="27"/>
    </row>
    <row r="61" spans="1:7" ht="33" customHeight="1">
      <c r="A61" s="11"/>
      <c r="B61" s="46" t="s">
        <v>78</v>
      </c>
      <c r="C61" s="47" t="s">
        <v>23</v>
      </c>
      <c r="D61" s="47" t="s">
        <v>15</v>
      </c>
      <c r="E61" s="47" t="s">
        <v>79</v>
      </c>
      <c r="F61" s="24" t="s">
        <v>13</v>
      </c>
      <c r="G61" s="29">
        <f>G62+G64</f>
        <v>10090</v>
      </c>
    </row>
    <row r="62" spans="1:7" ht="48" customHeight="1">
      <c r="A62" s="48"/>
      <c r="B62" s="30" t="s">
        <v>80</v>
      </c>
      <c r="C62" s="28" t="s">
        <v>23</v>
      </c>
      <c r="D62" s="28" t="s">
        <v>15</v>
      </c>
      <c r="E62" s="28" t="s">
        <v>81</v>
      </c>
      <c r="F62" s="28" t="s">
        <v>13</v>
      </c>
      <c r="G62" s="49">
        <f>G63</f>
        <v>4230</v>
      </c>
    </row>
    <row r="63" spans="1:7" ht="30" customHeight="1">
      <c r="A63" s="48"/>
      <c r="B63" s="30" t="s">
        <v>20</v>
      </c>
      <c r="C63" s="28" t="s">
        <v>23</v>
      </c>
      <c r="D63" s="28" t="s">
        <v>15</v>
      </c>
      <c r="E63" s="28" t="s">
        <v>81</v>
      </c>
      <c r="F63" s="28" t="s">
        <v>21</v>
      </c>
      <c r="G63" s="49">
        <f>4230</f>
        <v>4230</v>
      </c>
    </row>
    <row r="64" spans="1:7" s="50" customFormat="1" ht="60" customHeight="1">
      <c r="A64" s="48"/>
      <c r="B64" s="30" t="s">
        <v>82</v>
      </c>
      <c r="C64" s="28" t="s">
        <v>23</v>
      </c>
      <c r="D64" s="28" t="s">
        <v>15</v>
      </c>
      <c r="E64" s="28" t="s">
        <v>83</v>
      </c>
      <c r="F64" s="28" t="s">
        <v>13</v>
      </c>
      <c r="G64" s="49">
        <f>G65</f>
        <v>5860</v>
      </c>
    </row>
    <row r="65" spans="1:7" s="50" customFormat="1" ht="30" customHeight="1">
      <c r="A65" s="48"/>
      <c r="B65" s="30" t="s">
        <v>20</v>
      </c>
      <c r="C65" s="28" t="s">
        <v>23</v>
      </c>
      <c r="D65" s="28" t="s">
        <v>15</v>
      </c>
      <c r="E65" s="28" t="s">
        <v>83</v>
      </c>
      <c r="F65" s="28" t="s">
        <v>21</v>
      </c>
      <c r="G65" s="49">
        <f>5860</f>
        <v>5860</v>
      </c>
    </row>
    <row r="66" spans="1:7" s="22" customFormat="1" ht="63" customHeight="1">
      <c r="A66" s="17"/>
      <c r="B66" s="44" t="s">
        <v>236</v>
      </c>
      <c r="C66" s="45" t="s">
        <v>23</v>
      </c>
      <c r="D66" s="45" t="s">
        <v>84</v>
      </c>
      <c r="E66" s="45" t="s">
        <v>12</v>
      </c>
      <c r="F66" s="19" t="s">
        <v>13</v>
      </c>
      <c r="G66" s="21">
        <f>SUM(G67,G70)</f>
        <v>16412</v>
      </c>
    </row>
    <row r="67" spans="1:7" s="35" customFormat="1" ht="63.75">
      <c r="A67" s="17"/>
      <c r="B67" s="23" t="s">
        <v>16</v>
      </c>
      <c r="C67" s="24" t="s">
        <v>23</v>
      </c>
      <c r="D67" s="24" t="s">
        <v>84</v>
      </c>
      <c r="E67" s="24" t="s">
        <v>17</v>
      </c>
      <c r="F67" s="24" t="s">
        <v>13</v>
      </c>
      <c r="G67" s="51">
        <f>G68</f>
        <v>7352</v>
      </c>
    </row>
    <row r="68" spans="1:7" s="35" customFormat="1" ht="12.75">
      <c r="A68" s="17"/>
      <c r="B68" s="39" t="s">
        <v>25</v>
      </c>
      <c r="C68" s="47" t="s">
        <v>23</v>
      </c>
      <c r="D68" s="52" t="s">
        <v>84</v>
      </c>
      <c r="E68" s="53" t="s">
        <v>26</v>
      </c>
      <c r="F68" s="53" t="s">
        <v>13</v>
      </c>
      <c r="G68" s="54">
        <f>G69</f>
        <v>7352</v>
      </c>
    </row>
    <row r="69" spans="1:7" s="35" customFormat="1" ht="25.5">
      <c r="A69" s="17"/>
      <c r="B69" s="39" t="s">
        <v>20</v>
      </c>
      <c r="C69" s="47" t="s">
        <v>23</v>
      </c>
      <c r="D69" s="52" t="s">
        <v>84</v>
      </c>
      <c r="E69" s="53" t="s">
        <v>26</v>
      </c>
      <c r="F69" s="53" t="s">
        <v>21</v>
      </c>
      <c r="G69" s="54">
        <v>7352</v>
      </c>
    </row>
    <row r="70" spans="1:7" s="35" customFormat="1" ht="27" customHeight="1">
      <c r="A70" s="17"/>
      <c r="B70" s="39" t="s">
        <v>85</v>
      </c>
      <c r="C70" s="47" t="s">
        <v>23</v>
      </c>
      <c r="D70" s="47" t="s">
        <v>84</v>
      </c>
      <c r="E70" s="47" t="s">
        <v>86</v>
      </c>
      <c r="F70" s="24" t="s">
        <v>13</v>
      </c>
      <c r="G70" s="29">
        <f>SUM(G71)</f>
        <v>9060</v>
      </c>
    </row>
    <row r="71" spans="1:7" s="35" customFormat="1" ht="30" customHeight="1">
      <c r="A71" s="17"/>
      <c r="B71" s="39" t="s">
        <v>46</v>
      </c>
      <c r="C71" s="47" t="s">
        <v>23</v>
      </c>
      <c r="D71" s="47" t="s">
        <v>84</v>
      </c>
      <c r="E71" s="47" t="s">
        <v>87</v>
      </c>
      <c r="F71" s="24" t="s">
        <v>13</v>
      </c>
      <c r="G71" s="29">
        <f>SUM(G72)</f>
        <v>9060</v>
      </c>
    </row>
    <row r="72" spans="1:7" s="35" customFormat="1" ht="28.5" customHeight="1">
      <c r="A72" s="17"/>
      <c r="B72" s="23" t="s">
        <v>48</v>
      </c>
      <c r="C72" s="24" t="s">
        <v>23</v>
      </c>
      <c r="D72" s="24" t="s">
        <v>84</v>
      </c>
      <c r="E72" s="28" t="s">
        <v>88</v>
      </c>
      <c r="F72" s="28" t="s">
        <v>49</v>
      </c>
      <c r="G72" s="29">
        <v>9060</v>
      </c>
    </row>
    <row r="73" spans="1:7" s="57" customFormat="1" ht="15" customHeight="1">
      <c r="A73" s="11">
        <v>3</v>
      </c>
      <c r="B73" s="55" t="s">
        <v>89</v>
      </c>
      <c r="C73" s="56" t="s">
        <v>30</v>
      </c>
      <c r="D73" s="56" t="s">
        <v>11</v>
      </c>
      <c r="E73" s="56" t="s">
        <v>12</v>
      </c>
      <c r="F73" s="13" t="s">
        <v>13</v>
      </c>
      <c r="G73" s="15">
        <f>SUM(G74,G78,G82,G91,)</f>
        <v>103004</v>
      </c>
    </row>
    <row r="74" spans="1:7" s="22" customFormat="1" ht="15.75" customHeight="1">
      <c r="A74" s="17"/>
      <c r="B74" s="44" t="s">
        <v>90</v>
      </c>
      <c r="C74" s="45" t="s">
        <v>30</v>
      </c>
      <c r="D74" s="45" t="s">
        <v>34</v>
      </c>
      <c r="E74" s="45" t="s">
        <v>12</v>
      </c>
      <c r="F74" s="19" t="s">
        <v>13</v>
      </c>
      <c r="G74" s="21">
        <f>SUM(G75)</f>
        <v>2840</v>
      </c>
    </row>
    <row r="75" spans="1:7" ht="15.75" customHeight="1">
      <c r="A75" s="11"/>
      <c r="B75" s="39" t="s">
        <v>91</v>
      </c>
      <c r="C75" s="47" t="s">
        <v>30</v>
      </c>
      <c r="D75" s="47" t="s">
        <v>34</v>
      </c>
      <c r="E75" s="47" t="s">
        <v>92</v>
      </c>
      <c r="F75" s="26" t="s">
        <v>13</v>
      </c>
      <c r="G75" s="27">
        <f>SUM(G77)</f>
        <v>2840</v>
      </c>
    </row>
    <row r="76" spans="1:7" ht="29.25" customHeight="1">
      <c r="A76" s="11"/>
      <c r="B76" s="39" t="s">
        <v>241</v>
      </c>
      <c r="C76" s="47" t="s">
        <v>30</v>
      </c>
      <c r="D76" s="47" t="s">
        <v>34</v>
      </c>
      <c r="E76" s="47" t="s">
        <v>240</v>
      </c>
      <c r="F76" s="26" t="s">
        <v>13</v>
      </c>
      <c r="G76" s="27">
        <f>G77</f>
        <v>2840</v>
      </c>
    </row>
    <row r="77" spans="1:7" ht="30.75" customHeight="1">
      <c r="A77" s="48"/>
      <c r="B77" s="39" t="s">
        <v>20</v>
      </c>
      <c r="C77" s="47" t="s">
        <v>30</v>
      </c>
      <c r="D77" s="47" t="s">
        <v>34</v>
      </c>
      <c r="E77" s="47" t="s">
        <v>240</v>
      </c>
      <c r="F77" s="33" t="s">
        <v>21</v>
      </c>
      <c r="G77" s="58">
        <v>2840</v>
      </c>
    </row>
    <row r="78" spans="1:7" s="22" customFormat="1" ht="15.75" customHeight="1">
      <c r="A78" s="17"/>
      <c r="B78" s="44" t="s">
        <v>93</v>
      </c>
      <c r="C78" s="45" t="s">
        <v>30</v>
      </c>
      <c r="D78" s="45" t="s">
        <v>94</v>
      </c>
      <c r="E78" s="45" t="s">
        <v>12</v>
      </c>
      <c r="F78" s="19" t="s">
        <v>24</v>
      </c>
      <c r="G78" s="21">
        <f>SUM(G79)</f>
        <v>4364</v>
      </c>
    </row>
    <row r="79" spans="1:7" s="40" customFormat="1" ht="46.5" customHeight="1">
      <c r="A79" s="11"/>
      <c r="B79" s="39" t="s">
        <v>95</v>
      </c>
      <c r="C79" s="47" t="s">
        <v>30</v>
      </c>
      <c r="D79" s="47" t="s">
        <v>94</v>
      </c>
      <c r="E79" s="47" t="s">
        <v>96</v>
      </c>
      <c r="F79" s="24" t="s">
        <v>13</v>
      </c>
      <c r="G79" s="29">
        <f>SUM(G80)</f>
        <v>4364</v>
      </c>
    </row>
    <row r="80" spans="1:7" ht="30.75" customHeight="1">
      <c r="A80" s="11"/>
      <c r="B80" s="23" t="s">
        <v>97</v>
      </c>
      <c r="C80" s="24" t="s">
        <v>30</v>
      </c>
      <c r="D80" s="24" t="s">
        <v>94</v>
      </c>
      <c r="E80" s="24" t="s">
        <v>98</v>
      </c>
      <c r="F80" s="24" t="s">
        <v>13</v>
      </c>
      <c r="G80" s="27">
        <f>SUM(G81)</f>
        <v>4364</v>
      </c>
    </row>
    <row r="81" spans="1:7" ht="27.75" customHeight="1">
      <c r="A81" s="11"/>
      <c r="B81" s="23" t="s">
        <v>48</v>
      </c>
      <c r="C81" s="24" t="s">
        <v>30</v>
      </c>
      <c r="D81" s="24" t="s">
        <v>94</v>
      </c>
      <c r="E81" s="24" t="s">
        <v>98</v>
      </c>
      <c r="F81" s="24" t="s">
        <v>49</v>
      </c>
      <c r="G81" s="27">
        <v>4364</v>
      </c>
    </row>
    <row r="82" spans="1:7" s="22" customFormat="1" ht="21" customHeight="1">
      <c r="A82" s="17"/>
      <c r="B82" s="18" t="s">
        <v>99</v>
      </c>
      <c r="C82" s="19" t="s">
        <v>30</v>
      </c>
      <c r="D82" s="19" t="s">
        <v>100</v>
      </c>
      <c r="E82" s="19" t="s">
        <v>12</v>
      </c>
      <c r="F82" s="19" t="s">
        <v>13</v>
      </c>
      <c r="G82" s="21">
        <f>SUM(G83+G86)</f>
        <v>86800</v>
      </c>
    </row>
    <row r="83" spans="1:7" ht="19.5" customHeight="1">
      <c r="A83" s="11"/>
      <c r="B83" s="23" t="s">
        <v>101</v>
      </c>
      <c r="C83" s="24" t="s">
        <v>30</v>
      </c>
      <c r="D83" s="24" t="s">
        <v>100</v>
      </c>
      <c r="E83" s="24" t="s">
        <v>102</v>
      </c>
      <c r="F83" s="24" t="s">
        <v>13</v>
      </c>
      <c r="G83" s="27">
        <f>SUM(G84)</f>
        <v>46920</v>
      </c>
    </row>
    <row r="84" spans="1:7" ht="27.75" customHeight="1">
      <c r="A84" s="11"/>
      <c r="B84" s="23" t="s">
        <v>103</v>
      </c>
      <c r="C84" s="24" t="s">
        <v>30</v>
      </c>
      <c r="D84" s="24" t="s">
        <v>100</v>
      </c>
      <c r="E84" s="24" t="s">
        <v>104</v>
      </c>
      <c r="F84" s="24" t="s">
        <v>13</v>
      </c>
      <c r="G84" s="27">
        <f>SUM(G85)</f>
        <v>46920</v>
      </c>
    </row>
    <row r="85" spans="1:7" ht="21" customHeight="1">
      <c r="A85" s="11"/>
      <c r="B85" s="23" t="s">
        <v>105</v>
      </c>
      <c r="C85" s="24" t="s">
        <v>30</v>
      </c>
      <c r="D85" s="24" t="s">
        <v>100</v>
      </c>
      <c r="E85" s="24" t="s">
        <v>104</v>
      </c>
      <c r="F85" s="24" t="s">
        <v>106</v>
      </c>
      <c r="G85" s="27">
        <v>46920</v>
      </c>
    </row>
    <row r="86" spans="1:7" ht="33" customHeight="1">
      <c r="A86" s="11"/>
      <c r="B86" s="46" t="s">
        <v>78</v>
      </c>
      <c r="C86" s="47" t="s">
        <v>30</v>
      </c>
      <c r="D86" s="47" t="s">
        <v>100</v>
      </c>
      <c r="E86" s="47" t="s">
        <v>79</v>
      </c>
      <c r="F86" s="28" t="s">
        <v>13</v>
      </c>
      <c r="G86" s="49">
        <f>G87+G89</f>
        <v>39880</v>
      </c>
    </row>
    <row r="87" spans="1:9" ht="48" customHeight="1">
      <c r="A87" s="48"/>
      <c r="B87" s="30" t="s">
        <v>80</v>
      </c>
      <c r="C87" s="28" t="s">
        <v>30</v>
      </c>
      <c r="D87" s="28" t="s">
        <v>100</v>
      </c>
      <c r="E87" s="28" t="s">
        <v>81</v>
      </c>
      <c r="F87" s="28" t="s">
        <v>13</v>
      </c>
      <c r="G87" s="49">
        <f>SUM(G88)</f>
        <v>3630</v>
      </c>
      <c r="I87" s="50"/>
    </row>
    <row r="88" spans="1:9" ht="30" customHeight="1">
      <c r="A88" s="48"/>
      <c r="B88" s="30" t="s">
        <v>20</v>
      </c>
      <c r="C88" s="28" t="s">
        <v>30</v>
      </c>
      <c r="D88" s="28" t="s">
        <v>100</v>
      </c>
      <c r="E88" s="28" t="s">
        <v>81</v>
      </c>
      <c r="F88" s="28" t="s">
        <v>21</v>
      </c>
      <c r="G88" s="49">
        <f>3630</f>
        <v>3630</v>
      </c>
      <c r="I88" s="50"/>
    </row>
    <row r="89" spans="1:9" ht="30" customHeight="1">
      <c r="A89" s="48"/>
      <c r="B89" s="30" t="s">
        <v>107</v>
      </c>
      <c r="C89" s="28" t="s">
        <v>30</v>
      </c>
      <c r="D89" s="28" t="s">
        <v>100</v>
      </c>
      <c r="E89" s="28" t="s">
        <v>108</v>
      </c>
      <c r="F89" s="28" t="s">
        <v>13</v>
      </c>
      <c r="G89" s="49">
        <f>G90</f>
        <v>36250</v>
      </c>
      <c r="I89" s="50"/>
    </row>
    <row r="90" spans="1:9" ht="30" customHeight="1">
      <c r="A90" s="48"/>
      <c r="B90" s="30" t="s">
        <v>20</v>
      </c>
      <c r="C90" s="28" t="s">
        <v>30</v>
      </c>
      <c r="D90" s="28" t="s">
        <v>100</v>
      </c>
      <c r="E90" s="28" t="s">
        <v>108</v>
      </c>
      <c r="F90" s="28" t="s">
        <v>21</v>
      </c>
      <c r="G90" s="49">
        <f>36250</f>
        <v>36250</v>
      </c>
      <c r="I90" s="50"/>
    </row>
    <row r="91" spans="1:7" s="22" customFormat="1" ht="30" customHeight="1">
      <c r="A91" s="17"/>
      <c r="B91" s="44" t="s">
        <v>111</v>
      </c>
      <c r="C91" s="45" t="s">
        <v>30</v>
      </c>
      <c r="D91" s="45" t="s">
        <v>36</v>
      </c>
      <c r="E91" s="45" t="s">
        <v>112</v>
      </c>
      <c r="F91" s="19" t="s">
        <v>13</v>
      </c>
      <c r="G91" s="21">
        <f>SUM(G92)</f>
        <v>9000</v>
      </c>
    </row>
    <row r="92" spans="1:7" ht="33" customHeight="1">
      <c r="A92" s="11"/>
      <c r="B92" s="46" t="s">
        <v>78</v>
      </c>
      <c r="C92" s="47" t="s">
        <v>30</v>
      </c>
      <c r="D92" s="47" t="s">
        <v>36</v>
      </c>
      <c r="E92" s="47" t="s">
        <v>79</v>
      </c>
      <c r="F92" s="28" t="s">
        <v>13</v>
      </c>
      <c r="G92" s="49">
        <f>SUM(G93)</f>
        <v>9000</v>
      </c>
    </row>
    <row r="93" spans="1:7" ht="48" customHeight="1">
      <c r="A93" s="48"/>
      <c r="B93" s="30" t="s">
        <v>113</v>
      </c>
      <c r="C93" s="28" t="s">
        <v>30</v>
      </c>
      <c r="D93" s="28" t="s">
        <v>36</v>
      </c>
      <c r="E93" s="28" t="s">
        <v>114</v>
      </c>
      <c r="F93" s="28" t="s">
        <v>13</v>
      </c>
      <c r="G93" s="49">
        <f>SUM(G94)</f>
        <v>9000</v>
      </c>
    </row>
    <row r="94" spans="1:7" ht="30" customHeight="1">
      <c r="A94" s="48"/>
      <c r="B94" s="30" t="s">
        <v>20</v>
      </c>
      <c r="C94" s="28" t="s">
        <v>30</v>
      </c>
      <c r="D94" s="28" t="s">
        <v>36</v>
      </c>
      <c r="E94" s="28" t="s">
        <v>114</v>
      </c>
      <c r="F94" s="28" t="s">
        <v>21</v>
      </c>
      <c r="G94" s="49">
        <v>9000</v>
      </c>
    </row>
    <row r="95" spans="1:7" ht="32.25" customHeight="1">
      <c r="A95" s="11">
        <v>4</v>
      </c>
      <c r="B95" s="55" t="s">
        <v>115</v>
      </c>
      <c r="C95" s="56" t="s">
        <v>116</v>
      </c>
      <c r="D95" s="56" t="s">
        <v>11</v>
      </c>
      <c r="E95" s="56" t="s">
        <v>12</v>
      </c>
      <c r="F95" s="13" t="s">
        <v>13</v>
      </c>
      <c r="G95" s="43">
        <f>SUM(G96,G102,G109,G124,)</f>
        <v>563136</v>
      </c>
    </row>
    <row r="96" spans="1:7" s="22" customFormat="1" ht="15.75" customHeight="1">
      <c r="A96" s="17"/>
      <c r="B96" s="44" t="s">
        <v>117</v>
      </c>
      <c r="C96" s="45" t="s">
        <v>116</v>
      </c>
      <c r="D96" s="45" t="s">
        <v>10</v>
      </c>
      <c r="E96" s="45" t="s">
        <v>118</v>
      </c>
      <c r="F96" s="19" t="s">
        <v>13</v>
      </c>
      <c r="G96" s="21">
        <f>SUM(G97)</f>
        <v>25065</v>
      </c>
    </row>
    <row r="97" spans="1:7" ht="15.75" customHeight="1">
      <c r="A97" s="11"/>
      <c r="B97" s="39" t="s">
        <v>121</v>
      </c>
      <c r="C97" s="47" t="s">
        <v>116</v>
      </c>
      <c r="D97" s="47" t="s">
        <v>10</v>
      </c>
      <c r="E97" s="47" t="s">
        <v>122</v>
      </c>
      <c r="F97" s="26" t="s">
        <v>13</v>
      </c>
      <c r="G97" s="27">
        <f>SUM(G98,G100)</f>
        <v>25065</v>
      </c>
    </row>
    <row r="98" spans="1:7" ht="59.25" customHeight="1">
      <c r="A98" s="11"/>
      <c r="B98" s="39" t="s">
        <v>123</v>
      </c>
      <c r="C98" s="47" t="s">
        <v>116</v>
      </c>
      <c r="D98" s="47" t="s">
        <v>10</v>
      </c>
      <c r="E98" s="47" t="s">
        <v>124</v>
      </c>
      <c r="F98" s="26" t="s">
        <v>13</v>
      </c>
      <c r="G98" s="27">
        <f>SUM(G99)</f>
        <v>9515</v>
      </c>
    </row>
    <row r="99" spans="1:7" s="40" customFormat="1" ht="15.75" customHeight="1">
      <c r="A99" s="59"/>
      <c r="B99" s="39" t="s">
        <v>105</v>
      </c>
      <c r="C99" s="47" t="s">
        <v>116</v>
      </c>
      <c r="D99" s="47" t="s">
        <v>10</v>
      </c>
      <c r="E99" s="47" t="s">
        <v>124</v>
      </c>
      <c r="F99" s="24" t="s">
        <v>106</v>
      </c>
      <c r="G99" s="29">
        <v>9515</v>
      </c>
    </row>
    <row r="100" spans="1:7" ht="53.25" customHeight="1">
      <c r="A100" s="11"/>
      <c r="B100" s="39" t="s">
        <v>125</v>
      </c>
      <c r="C100" s="47" t="s">
        <v>116</v>
      </c>
      <c r="D100" s="47" t="s">
        <v>10</v>
      </c>
      <c r="E100" s="47" t="s">
        <v>126</v>
      </c>
      <c r="F100" s="26" t="s">
        <v>13</v>
      </c>
      <c r="G100" s="27">
        <f>SUM(G101)</f>
        <v>15550</v>
      </c>
    </row>
    <row r="101" spans="1:7" ht="15.75" customHeight="1">
      <c r="A101" s="11"/>
      <c r="B101" s="39" t="s">
        <v>105</v>
      </c>
      <c r="C101" s="47" t="s">
        <v>116</v>
      </c>
      <c r="D101" s="47" t="s">
        <v>10</v>
      </c>
      <c r="E101" s="47" t="s">
        <v>126</v>
      </c>
      <c r="F101" s="26" t="s">
        <v>106</v>
      </c>
      <c r="G101" s="27">
        <f>2700+12850</f>
        <v>15550</v>
      </c>
    </row>
    <row r="102" spans="1:7" s="22" customFormat="1" ht="17.25" customHeight="1">
      <c r="A102" s="17"/>
      <c r="B102" s="44" t="s">
        <v>127</v>
      </c>
      <c r="C102" s="45" t="s">
        <v>116</v>
      </c>
      <c r="D102" s="45" t="s">
        <v>15</v>
      </c>
      <c r="E102" s="45" t="s">
        <v>112</v>
      </c>
      <c r="F102" s="19" t="s">
        <v>13</v>
      </c>
      <c r="G102" s="21">
        <f>SUM(G103,G106)</f>
        <v>11579</v>
      </c>
    </row>
    <row r="103" spans="1:7" s="40" customFormat="1" ht="17.25" customHeight="1">
      <c r="A103" s="59"/>
      <c r="B103" s="39" t="s">
        <v>128</v>
      </c>
      <c r="C103" s="47" t="s">
        <v>116</v>
      </c>
      <c r="D103" s="47" t="s">
        <v>15</v>
      </c>
      <c r="E103" s="47" t="s">
        <v>129</v>
      </c>
      <c r="F103" s="24" t="s">
        <v>13</v>
      </c>
      <c r="G103" s="29">
        <f>SUM(G104)</f>
        <v>6579</v>
      </c>
    </row>
    <row r="104" spans="1:7" ht="30.75" customHeight="1">
      <c r="A104" s="11"/>
      <c r="B104" s="39" t="s">
        <v>130</v>
      </c>
      <c r="C104" s="47" t="s">
        <v>116</v>
      </c>
      <c r="D104" s="47" t="s">
        <v>15</v>
      </c>
      <c r="E104" s="47" t="s">
        <v>131</v>
      </c>
      <c r="F104" s="26" t="s">
        <v>13</v>
      </c>
      <c r="G104" s="27">
        <f>SUM(G105)</f>
        <v>6579</v>
      </c>
    </row>
    <row r="105" spans="1:7" ht="17.25" customHeight="1">
      <c r="A105" s="11"/>
      <c r="B105" s="39" t="s">
        <v>105</v>
      </c>
      <c r="C105" s="47" t="s">
        <v>116</v>
      </c>
      <c r="D105" s="47" t="s">
        <v>15</v>
      </c>
      <c r="E105" s="47" t="s">
        <v>131</v>
      </c>
      <c r="F105" s="26" t="s">
        <v>106</v>
      </c>
      <c r="G105" s="58">
        <f>3138+202+239+3000</f>
        <v>6579</v>
      </c>
    </row>
    <row r="106" spans="1:7" ht="17.25" customHeight="1">
      <c r="A106" s="11"/>
      <c r="B106" s="39" t="s">
        <v>132</v>
      </c>
      <c r="C106" s="47" t="s">
        <v>116</v>
      </c>
      <c r="D106" s="47" t="s">
        <v>15</v>
      </c>
      <c r="E106" s="47" t="s">
        <v>133</v>
      </c>
      <c r="F106" s="26" t="s">
        <v>13</v>
      </c>
      <c r="G106" s="27">
        <f>SUM(G108)</f>
        <v>5000</v>
      </c>
    </row>
    <row r="107" spans="1:7" ht="17.25" customHeight="1">
      <c r="A107" s="11"/>
      <c r="B107" s="39" t="s">
        <v>134</v>
      </c>
      <c r="C107" s="47" t="s">
        <v>116</v>
      </c>
      <c r="D107" s="47" t="s">
        <v>15</v>
      </c>
      <c r="E107" s="47" t="s">
        <v>133</v>
      </c>
      <c r="F107" s="26" t="s">
        <v>110</v>
      </c>
      <c r="G107" s="27">
        <f>G108</f>
        <v>5000</v>
      </c>
    </row>
    <row r="108" spans="1:7" ht="71.25" customHeight="1">
      <c r="A108" s="11"/>
      <c r="B108" s="39" t="s">
        <v>135</v>
      </c>
      <c r="C108" s="47" t="s">
        <v>116</v>
      </c>
      <c r="D108" s="47" t="s">
        <v>15</v>
      </c>
      <c r="E108" s="47" t="s">
        <v>136</v>
      </c>
      <c r="F108" s="26" t="s">
        <v>110</v>
      </c>
      <c r="G108" s="27">
        <v>5000</v>
      </c>
    </row>
    <row r="109" spans="1:7" s="22" customFormat="1" ht="17.25" customHeight="1">
      <c r="A109" s="17"/>
      <c r="B109" s="44" t="s">
        <v>137</v>
      </c>
      <c r="C109" s="45" t="s">
        <v>116</v>
      </c>
      <c r="D109" s="45" t="s">
        <v>23</v>
      </c>
      <c r="E109" s="45" t="s">
        <v>112</v>
      </c>
      <c r="F109" s="19" t="s">
        <v>13</v>
      </c>
      <c r="G109" s="21">
        <f>G110+G113</f>
        <v>154582</v>
      </c>
    </row>
    <row r="110" spans="1:7" s="40" customFormat="1" ht="44.25" customHeight="1">
      <c r="A110" s="59"/>
      <c r="B110" s="39" t="s">
        <v>138</v>
      </c>
      <c r="C110" s="47" t="s">
        <v>116</v>
      </c>
      <c r="D110" s="47" t="s">
        <v>23</v>
      </c>
      <c r="E110" s="47" t="s">
        <v>120</v>
      </c>
      <c r="F110" s="24" t="s">
        <v>13</v>
      </c>
      <c r="G110" s="29">
        <f>G111</f>
        <v>7800</v>
      </c>
    </row>
    <row r="111" spans="1:7" s="40" customFormat="1" ht="42" customHeight="1">
      <c r="A111" s="59"/>
      <c r="B111" s="39" t="s">
        <v>139</v>
      </c>
      <c r="C111" s="47" t="s">
        <v>116</v>
      </c>
      <c r="D111" s="47" t="s">
        <v>23</v>
      </c>
      <c r="E111" s="47" t="s">
        <v>140</v>
      </c>
      <c r="F111" s="24" t="s">
        <v>13</v>
      </c>
      <c r="G111" s="29">
        <f>G112</f>
        <v>7800</v>
      </c>
    </row>
    <row r="112" spans="1:7" s="40" customFormat="1" ht="14.25" customHeight="1">
      <c r="A112" s="59"/>
      <c r="B112" s="39" t="s">
        <v>109</v>
      </c>
      <c r="C112" s="47" t="s">
        <v>116</v>
      </c>
      <c r="D112" s="47" t="s">
        <v>23</v>
      </c>
      <c r="E112" s="47" t="s">
        <v>140</v>
      </c>
      <c r="F112" s="24" t="s">
        <v>110</v>
      </c>
      <c r="G112" s="29">
        <f>6500+500+800</f>
        <v>7800</v>
      </c>
    </row>
    <row r="113" spans="1:7" ht="17.25" customHeight="1">
      <c r="A113" s="11"/>
      <c r="B113" s="39" t="s">
        <v>137</v>
      </c>
      <c r="C113" s="47" t="s">
        <v>116</v>
      </c>
      <c r="D113" s="47" t="s">
        <v>23</v>
      </c>
      <c r="E113" s="47" t="s">
        <v>141</v>
      </c>
      <c r="F113" s="26" t="s">
        <v>13</v>
      </c>
      <c r="G113" s="27">
        <f>SUM(G114,G116,G118,G120,G122,)</f>
        <v>146782</v>
      </c>
    </row>
    <row r="114" spans="1:7" ht="17.25" customHeight="1">
      <c r="A114" s="11"/>
      <c r="B114" s="39" t="s">
        <v>142</v>
      </c>
      <c r="C114" s="47" t="s">
        <v>116</v>
      </c>
      <c r="D114" s="47" t="s">
        <v>23</v>
      </c>
      <c r="E114" s="47" t="s">
        <v>143</v>
      </c>
      <c r="F114" s="26" t="s">
        <v>13</v>
      </c>
      <c r="G114" s="27">
        <f>SUM(G115)</f>
        <v>14264</v>
      </c>
    </row>
    <row r="115" spans="1:7" ht="17.25" customHeight="1">
      <c r="A115" s="11"/>
      <c r="B115" s="39" t="s">
        <v>105</v>
      </c>
      <c r="C115" s="47" t="s">
        <v>116</v>
      </c>
      <c r="D115" s="47" t="s">
        <v>23</v>
      </c>
      <c r="E115" s="47" t="s">
        <v>143</v>
      </c>
      <c r="F115" s="26" t="s">
        <v>106</v>
      </c>
      <c r="G115" s="27">
        <f>14264</f>
        <v>14264</v>
      </c>
    </row>
    <row r="116" spans="1:7" ht="57" customHeight="1">
      <c r="A116" s="11"/>
      <c r="B116" s="39" t="s">
        <v>144</v>
      </c>
      <c r="C116" s="47" t="s">
        <v>116</v>
      </c>
      <c r="D116" s="47" t="s">
        <v>23</v>
      </c>
      <c r="E116" s="47" t="s">
        <v>145</v>
      </c>
      <c r="F116" s="26" t="s">
        <v>13</v>
      </c>
      <c r="G116" s="27">
        <f>SUM(G117)</f>
        <v>107741</v>
      </c>
    </row>
    <row r="117" spans="1:7" ht="17.25" customHeight="1">
      <c r="A117" s="11"/>
      <c r="B117" s="39" t="s">
        <v>105</v>
      </c>
      <c r="C117" s="47" t="s">
        <v>116</v>
      </c>
      <c r="D117" s="47" t="s">
        <v>23</v>
      </c>
      <c r="E117" s="47" t="s">
        <v>145</v>
      </c>
      <c r="F117" s="26" t="s">
        <v>106</v>
      </c>
      <c r="G117" s="27">
        <f>74341+34700-500-800</f>
        <v>107741</v>
      </c>
    </row>
    <row r="118" spans="1:7" ht="17.25" customHeight="1">
      <c r="A118" s="11"/>
      <c r="B118" s="39" t="s">
        <v>146</v>
      </c>
      <c r="C118" s="47" t="s">
        <v>116</v>
      </c>
      <c r="D118" s="47" t="s">
        <v>23</v>
      </c>
      <c r="E118" s="47" t="s">
        <v>147</v>
      </c>
      <c r="F118" s="26" t="s">
        <v>13</v>
      </c>
      <c r="G118" s="27">
        <f>SUM(G119)</f>
        <v>11765</v>
      </c>
    </row>
    <row r="119" spans="1:7" ht="17.25" customHeight="1">
      <c r="A119" s="11"/>
      <c r="B119" s="39" t="s">
        <v>105</v>
      </c>
      <c r="C119" s="47" t="s">
        <v>116</v>
      </c>
      <c r="D119" s="47" t="s">
        <v>23</v>
      </c>
      <c r="E119" s="47" t="s">
        <v>147</v>
      </c>
      <c r="F119" s="26" t="s">
        <v>106</v>
      </c>
      <c r="G119" s="27">
        <f>11765</f>
        <v>11765</v>
      </c>
    </row>
    <row r="120" spans="1:7" ht="33" customHeight="1">
      <c r="A120" s="11"/>
      <c r="B120" s="39" t="s">
        <v>148</v>
      </c>
      <c r="C120" s="47" t="s">
        <v>116</v>
      </c>
      <c r="D120" s="47" t="s">
        <v>23</v>
      </c>
      <c r="E120" s="47" t="s">
        <v>149</v>
      </c>
      <c r="F120" s="26" t="s">
        <v>13</v>
      </c>
      <c r="G120" s="27">
        <f>SUM(G121)</f>
        <v>2714</v>
      </c>
    </row>
    <row r="121" spans="1:7" ht="18.75" customHeight="1">
      <c r="A121" s="11"/>
      <c r="B121" s="39" t="s">
        <v>105</v>
      </c>
      <c r="C121" s="47" t="s">
        <v>116</v>
      </c>
      <c r="D121" s="47" t="s">
        <v>23</v>
      </c>
      <c r="E121" s="47" t="s">
        <v>149</v>
      </c>
      <c r="F121" s="26" t="s">
        <v>106</v>
      </c>
      <c r="G121" s="27">
        <v>2714</v>
      </c>
    </row>
    <row r="122" spans="1:7" ht="30" customHeight="1">
      <c r="A122" s="11"/>
      <c r="B122" s="39" t="s">
        <v>150</v>
      </c>
      <c r="C122" s="47" t="s">
        <v>116</v>
      </c>
      <c r="D122" s="47" t="s">
        <v>23</v>
      </c>
      <c r="E122" s="47" t="s">
        <v>151</v>
      </c>
      <c r="F122" s="26" t="s">
        <v>13</v>
      </c>
      <c r="G122" s="27">
        <f>SUM(G123)</f>
        <v>10298</v>
      </c>
    </row>
    <row r="123" spans="1:7" ht="18.75" customHeight="1">
      <c r="A123" s="11"/>
      <c r="B123" s="39" t="s">
        <v>105</v>
      </c>
      <c r="C123" s="47" t="s">
        <v>116</v>
      </c>
      <c r="D123" s="47" t="s">
        <v>23</v>
      </c>
      <c r="E123" s="47" t="s">
        <v>151</v>
      </c>
      <c r="F123" s="26" t="s">
        <v>106</v>
      </c>
      <c r="G123" s="27">
        <f>2956+9766+290-2714</f>
        <v>10298</v>
      </c>
    </row>
    <row r="124" spans="1:7" s="22" customFormat="1" ht="32.25" customHeight="1">
      <c r="A124" s="17"/>
      <c r="B124" s="44" t="s">
        <v>152</v>
      </c>
      <c r="C124" s="45" t="s">
        <v>116</v>
      </c>
      <c r="D124" s="45" t="s">
        <v>116</v>
      </c>
      <c r="E124" s="45" t="s">
        <v>12</v>
      </c>
      <c r="F124" s="19" t="s">
        <v>13</v>
      </c>
      <c r="G124" s="21">
        <f>G125+G130</f>
        <v>371910</v>
      </c>
    </row>
    <row r="125" spans="1:7" s="35" customFormat="1" ht="57" customHeight="1">
      <c r="A125" s="17"/>
      <c r="B125" s="23" t="s">
        <v>16</v>
      </c>
      <c r="C125" s="24" t="s">
        <v>116</v>
      </c>
      <c r="D125" s="24" t="s">
        <v>116</v>
      </c>
      <c r="E125" s="24" t="s">
        <v>17</v>
      </c>
      <c r="F125" s="24" t="s">
        <v>13</v>
      </c>
      <c r="G125" s="29">
        <f>G126+G128</f>
        <v>25353</v>
      </c>
    </row>
    <row r="126" spans="1:7" s="35" customFormat="1" ht="15.75" customHeight="1">
      <c r="A126" s="17"/>
      <c r="B126" s="23" t="s">
        <v>25</v>
      </c>
      <c r="C126" s="24" t="s">
        <v>116</v>
      </c>
      <c r="D126" s="24" t="s">
        <v>116</v>
      </c>
      <c r="E126" s="24" t="s">
        <v>26</v>
      </c>
      <c r="F126" s="24" t="s">
        <v>13</v>
      </c>
      <c r="G126" s="29">
        <f>SUM(G127)</f>
        <v>12362</v>
      </c>
    </row>
    <row r="127" spans="1:7" s="35" customFormat="1" ht="26.25" customHeight="1">
      <c r="A127" s="17"/>
      <c r="B127" s="23" t="s">
        <v>20</v>
      </c>
      <c r="C127" s="24" t="s">
        <v>116</v>
      </c>
      <c r="D127" s="24" t="s">
        <v>116</v>
      </c>
      <c r="E127" s="24" t="s">
        <v>26</v>
      </c>
      <c r="F127" s="24" t="s">
        <v>21</v>
      </c>
      <c r="G127" s="29">
        <f>12128+234</f>
        <v>12362</v>
      </c>
    </row>
    <row r="128" spans="1:7" ht="30" customHeight="1">
      <c r="A128" s="11"/>
      <c r="B128" s="23" t="s">
        <v>97</v>
      </c>
      <c r="C128" s="47" t="s">
        <v>116</v>
      </c>
      <c r="D128" s="47" t="s">
        <v>116</v>
      </c>
      <c r="E128" s="47" t="s">
        <v>47</v>
      </c>
      <c r="F128" s="26" t="s">
        <v>13</v>
      </c>
      <c r="G128" s="27">
        <f>SUM(G129)</f>
        <v>12991</v>
      </c>
    </row>
    <row r="129" spans="1:7" ht="31.5" customHeight="1">
      <c r="A129" s="11"/>
      <c r="B129" s="23" t="s">
        <v>48</v>
      </c>
      <c r="C129" s="47" t="s">
        <v>116</v>
      </c>
      <c r="D129" s="47" t="s">
        <v>116</v>
      </c>
      <c r="E129" s="47" t="s">
        <v>47</v>
      </c>
      <c r="F129" s="26" t="s">
        <v>49</v>
      </c>
      <c r="G129" s="27">
        <v>12991</v>
      </c>
    </row>
    <row r="130" spans="1:7" ht="31.5" customHeight="1">
      <c r="A130" s="11"/>
      <c r="B130" s="23" t="s">
        <v>153</v>
      </c>
      <c r="C130" s="47" t="s">
        <v>116</v>
      </c>
      <c r="D130" s="47" t="s">
        <v>116</v>
      </c>
      <c r="E130" s="47" t="s">
        <v>154</v>
      </c>
      <c r="F130" s="26" t="s">
        <v>13</v>
      </c>
      <c r="G130" s="27">
        <f>SUM(G131)</f>
        <v>346557</v>
      </c>
    </row>
    <row r="131" spans="1:7" ht="57" customHeight="1">
      <c r="A131" s="11"/>
      <c r="B131" s="23" t="s">
        <v>155</v>
      </c>
      <c r="C131" s="47" t="s">
        <v>116</v>
      </c>
      <c r="D131" s="47" t="s">
        <v>116</v>
      </c>
      <c r="E131" s="47" t="s">
        <v>156</v>
      </c>
      <c r="F131" s="26" t="s">
        <v>13</v>
      </c>
      <c r="G131" s="27">
        <f>SUM(G132)</f>
        <v>346557</v>
      </c>
    </row>
    <row r="132" spans="1:7" ht="20.25" customHeight="1">
      <c r="A132" s="11"/>
      <c r="B132" s="23" t="s">
        <v>109</v>
      </c>
      <c r="C132" s="47" t="s">
        <v>116</v>
      </c>
      <c r="D132" s="47" t="s">
        <v>116</v>
      </c>
      <c r="E132" s="47" t="s">
        <v>156</v>
      </c>
      <c r="F132" s="26" t="s">
        <v>110</v>
      </c>
      <c r="G132" s="27">
        <f>259781+46462+47000+6921-13607</f>
        <v>346557</v>
      </c>
    </row>
    <row r="133" spans="1:7" ht="15" customHeight="1">
      <c r="A133" s="11">
        <v>5</v>
      </c>
      <c r="B133" s="55" t="s">
        <v>157</v>
      </c>
      <c r="C133" s="56" t="s">
        <v>34</v>
      </c>
      <c r="D133" s="56" t="s">
        <v>11</v>
      </c>
      <c r="E133" s="56" t="s">
        <v>12</v>
      </c>
      <c r="F133" s="13" t="s">
        <v>13</v>
      </c>
      <c r="G133" s="15">
        <f>SUM(G134)</f>
        <v>3850</v>
      </c>
    </row>
    <row r="134" spans="1:7" s="22" customFormat="1" ht="30" customHeight="1">
      <c r="A134" s="17"/>
      <c r="B134" s="44" t="s">
        <v>158</v>
      </c>
      <c r="C134" s="45" t="s">
        <v>34</v>
      </c>
      <c r="D134" s="45" t="s">
        <v>116</v>
      </c>
      <c r="E134" s="45" t="s">
        <v>12</v>
      </c>
      <c r="F134" s="19" t="s">
        <v>13</v>
      </c>
      <c r="G134" s="21">
        <f>SUM(G135)</f>
        <v>3850</v>
      </c>
    </row>
    <row r="135" spans="1:7" ht="33" customHeight="1">
      <c r="A135" s="11"/>
      <c r="B135" s="46" t="s">
        <v>78</v>
      </c>
      <c r="C135" s="47" t="s">
        <v>34</v>
      </c>
      <c r="D135" s="47" t="s">
        <v>116</v>
      </c>
      <c r="E135" s="47" t="s">
        <v>79</v>
      </c>
      <c r="F135" s="24" t="s">
        <v>13</v>
      </c>
      <c r="G135" s="29">
        <f>SUM(G136)</f>
        <v>3850</v>
      </c>
    </row>
    <row r="136" spans="1:7" ht="48" customHeight="1">
      <c r="A136" s="48"/>
      <c r="B136" s="30" t="s">
        <v>159</v>
      </c>
      <c r="C136" s="28" t="s">
        <v>34</v>
      </c>
      <c r="D136" s="28" t="s">
        <v>116</v>
      </c>
      <c r="E136" s="28" t="s">
        <v>160</v>
      </c>
      <c r="F136" s="28" t="s">
        <v>13</v>
      </c>
      <c r="G136" s="49">
        <f>SUM(G137)</f>
        <v>3850</v>
      </c>
    </row>
    <row r="137" spans="1:7" ht="17.25" customHeight="1">
      <c r="A137" s="48"/>
      <c r="B137" s="30" t="s">
        <v>245</v>
      </c>
      <c r="C137" s="28" t="s">
        <v>34</v>
      </c>
      <c r="D137" s="28" t="s">
        <v>116</v>
      </c>
      <c r="E137" s="28" t="s">
        <v>160</v>
      </c>
      <c r="F137" s="28" t="s">
        <v>244</v>
      </c>
      <c r="G137" s="49">
        <f>3850</f>
        <v>3850</v>
      </c>
    </row>
    <row r="138" spans="1:7" s="60" customFormat="1" ht="15" customHeight="1">
      <c r="A138" s="11">
        <v>6</v>
      </c>
      <c r="B138" s="55" t="s">
        <v>161</v>
      </c>
      <c r="C138" s="56" t="s">
        <v>94</v>
      </c>
      <c r="D138" s="56" t="s">
        <v>11</v>
      </c>
      <c r="E138" s="56" t="s">
        <v>12</v>
      </c>
      <c r="F138" s="13" t="s">
        <v>13</v>
      </c>
      <c r="G138" s="43">
        <f>G139+G143+G159+G166</f>
        <v>1155498.1</v>
      </c>
    </row>
    <row r="139" spans="1:7" s="22" customFormat="1" ht="15.75" customHeight="1">
      <c r="A139" s="17"/>
      <c r="B139" s="44" t="s">
        <v>162</v>
      </c>
      <c r="C139" s="45" t="s">
        <v>94</v>
      </c>
      <c r="D139" s="45" t="s">
        <v>10</v>
      </c>
      <c r="E139" s="45" t="s">
        <v>12</v>
      </c>
      <c r="F139" s="19" t="s">
        <v>13</v>
      </c>
      <c r="G139" s="21">
        <f>SUM(G140)</f>
        <v>370679</v>
      </c>
    </row>
    <row r="140" spans="1:7" ht="15.75" customHeight="1">
      <c r="A140" s="11"/>
      <c r="B140" s="23" t="s">
        <v>163</v>
      </c>
      <c r="C140" s="24" t="s">
        <v>94</v>
      </c>
      <c r="D140" s="24" t="s">
        <v>10</v>
      </c>
      <c r="E140" s="24" t="s">
        <v>164</v>
      </c>
      <c r="F140" s="24" t="s">
        <v>13</v>
      </c>
      <c r="G140" s="27">
        <f>SUM(G141)</f>
        <v>370679</v>
      </c>
    </row>
    <row r="141" spans="1:7" ht="15.75" customHeight="1">
      <c r="A141" s="11"/>
      <c r="B141" s="23" t="s">
        <v>97</v>
      </c>
      <c r="C141" s="24" t="s">
        <v>94</v>
      </c>
      <c r="D141" s="24" t="s">
        <v>10</v>
      </c>
      <c r="E141" s="24" t="s">
        <v>165</v>
      </c>
      <c r="F141" s="24" t="s">
        <v>13</v>
      </c>
      <c r="G141" s="27">
        <f>SUM(G142)</f>
        <v>370679</v>
      </c>
    </row>
    <row r="142" spans="1:7" ht="27" customHeight="1">
      <c r="A142" s="11"/>
      <c r="B142" s="23" t="s">
        <v>48</v>
      </c>
      <c r="C142" s="24" t="s">
        <v>94</v>
      </c>
      <c r="D142" s="24" t="s">
        <v>10</v>
      </c>
      <c r="E142" s="24" t="s">
        <v>165</v>
      </c>
      <c r="F142" s="24" t="s">
        <v>49</v>
      </c>
      <c r="G142" s="27">
        <f>368679+2000</f>
        <v>370679</v>
      </c>
    </row>
    <row r="143" spans="1:7" s="22" customFormat="1" ht="15.75" customHeight="1">
      <c r="A143" s="17"/>
      <c r="B143" s="44" t="s">
        <v>166</v>
      </c>
      <c r="C143" s="45" t="s">
        <v>94</v>
      </c>
      <c r="D143" s="45" t="s">
        <v>15</v>
      </c>
      <c r="E143" s="45" t="s">
        <v>12</v>
      </c>
      <c r="F143" s="19" t="s">
        <v>13</v>
      </c>
      <c r="G143" s="21">
        <f>G144+G147+G150+G153+G156</f>
        <v>514502</v>
      </c>
    </row>
    <row r="144" spans="1:7" ht="27.75" customHeight="1">
      <c r="A144" s="11"/>
      <c r="B144" s="23" t="s">
        <v>167</v>
      </c>
      <c r="C144" s="24" t="s">
        <v>94</v>
      </c>
      <c r="D144" s="24" t="s">
        <v>15</v>
      </c>
      <c r="E144" s="24" t="s">
        <v>168</v>
      </c>
      <c r="F144" s="24" t="s">
        <v>13</v>
      </c>
      <c r="G144" s="27">
        <f>SUM(G145)</f>
        <v>298273</v>
      </c>
    </row>
    <row r="145" spans="1:7" ht="36" customHeight="1">
      <c r="A145" s="11"/>
      <c r="B145" s="23" t="s">
        <v>97</v>
      </c>
      <c r="C145" s="24" t="s">
        <v>94</v>
      </c>
      <c r="D145" s="24" t="s">
        <v>15</v>
      </c>
      <c r="E145" s="24" t="s">
        <v>169</v>
      </c>
      <c r="F145" s="24" t="s">
        <v>13</v>
      </c>
      <c r="G145" s="27">
        <f>SUM(G146)</f>
        <v>298273</v>
      </c>
    </row>
    <row r="146" spans="1:7" ht="27.75" customHeight="1">
      <c r="A146" s="11"/>
      <c r="B146" s="23" t="s">
        <v>48</v>
      </c>
      <c r="C146" s="24" t="s">
        <v>94</v>
      </c>
      <c r="D146" s="24" t="s">
        <v>15</v>
      </c>
      <c r="E146" s="24" t="s">
        <v>169</v>
      </c>
      <c r="F146" s="24" t="s">
        <v>49</v>
      </c>
      <c r="G146" s="27">
        <v>298273</v>
      </c>
    </row>
    <row r="147" spans="1:7" ht="15.75" customHeight="1">
      <c r="A147" s="11"/>
      <c r="B147" s="39" t="s">
        <v>170</v>
      </c>
      <c r="C147" s="47" t="s">
        <v>94</v>
      </c>
      <c r="D147" s="47" t="s">
        <v>15</v>
      </c>
      <c r="E147" s="47" t="s">
        <v>171</v>
      </c>
      <c r="F147" s="26" t="s">
        <v>13</v>
      </c>
      <c r="G147" s="27">
        <f>SUM(G148)</f>
        <v>26186</v>
      </c>
    </row>
    <row r="148" spans="1:7" ht="28.5" customHeight="1">
      <c r="A148" s="11"/>
      <c r="B148" s="23" t="s">
        <v>97</v>
      </c>
      <c r="C148" s="24" t="s">
        <v>94</v>
      </c>
      <c r="D148" s="24" t="s">
        <v>15</v>
      </c>
      <c r="E148" s="24" t="s">
        <v>172</v>
      </c>
      <c r="F148" s="24" t="s">
        <v>13</v>
      </c>
      <c r="G148" s="27">
        <f>SUM(G149)</f>
        <v>26186</v>
      </c>
    </row>
    <row r="149" spans="1:7" ht="27.75" customHeight="1">
      <c r="A149" s="11"/>
      <c r="B149" s="23" t="s">
        <v>48</v>
      </c>
      <c r="C149" s="24" t="s">
        <v>94</v>
      </c>
      <c r="D149" s="24" t="s">
        <v>15</v>
      </c>
      <c r="E149" s="24" t="s">
        <v>172</v>
      </c>
      <c r="F149" s="24" t="s">
        <v>49</v>
      </c>
      <c r="G149" s="27">
        <v>26186</v>
      </c>
    </row>
    <row r="150" spans="1:7" ht="33" customHeight="1">
      <c r="A150" s="11"/>
      <c r="B150" s="39" t="s">
        <v>173</v>
      </c>
      <c r="C150" s="47" t="s">
        <v>94</v>
      </c>
      <c r="D150" s="47" t="s">
        <v>15</v>
      </c>
      <c r="E150" s="47" t="s">
        <v>174</v>
      </c>
      <c r="F150" s="26" t="s">
        <v>13</v>
      </c>
      <c r="G150" s="27">
        <f>SUM(G151)</f>
        <v>169510</v>
      </c>
    </row>
    <row r="151" spans="1:7" ht="30.75" customHeight="1">
      <c r="A151" s="11"/>
      <c r="B151" s="23" t="s">
        <v>97</v>
      </c>
      <c r="C151" s="24" t="s">
        <v>94</v>
      </c>
      <c r="D151" s="24" t="s">
        <v>15</v>
      </c>
      <c r="E151" s="24" t="s">
        <v>175</v>
      </c>
      <c r="F151" s="24" t="s">
        <v>13</v>
      </c>
      <c r="G151" s="27">
        <f>SUM(G152)</f>
        <v>169510</v>
      </c>
    </row>
    <row r="152" spans="1:7" ht="27.75" customHeight="1">
      <c r="A152" s="11"/>
      <c r="B152" s="23" t="s">
        <v>48</v>
      </c>
      <c r="C152" s="24" t="s">
        <v>94</v>
      </c>
      <c r="D152" s="24" t="s">
        <v>15</v>
      </c>
      <c r="E152" s="24" t="s">
        <v>175</v>
      </c>
      <c r="F152" s="24" t="s">
        <v>49</v>
      </c>
      <c r="G152" s="27">
        <f>21894+5614+19857+15697+15670+90778</f>
        <v>169510</v>
      </c>
    </row>
    <row r="153" spans="1:7" ht="19.5" customHeight="1">
      <c r="A153" s="11"/>
      <c r="B153" s="39" t="s">
        <v>176</v>
      </c>
      <c r="C153" s="47" t="s">
        <v>94</v>
      </c>
      <c r="D153" s="47" t="s">
        <v>15</v>
      </c>
      <c r="E153" s="47" t="s">
        <v>177</v>
      </c>
      <c r="F153" s="26" t="s">
        <v>13</v>
      </c>
      <c r="G153" s="27">
        <f>SUM(G154)</f>
        <v>15800</v>
      </c>
    </row>
    <row r="154" spans="1:7" ht="29.25" customHeight="1">
      <c r="A154" s="11"/>
      <c r="B154" s="23" t="s">
        <v>97</v>
      </c>
      <c r="C154" s="24" t="s">
        <v>94</v>
      </c>
      <c r="D154" s="24" t="s">
        <v>15</v>
      </c>
      <c r="E154" s="24" t="s">
        <v>178</v>
      </c>
      <c r="F154" s="24" t="s">
        <v>13</v>
      </c>
      <c r="G154" s="27">
        <f>SUM(G155)</f>
        <v>15800</v>
      </c>
    </row>
    <row r="155" spans="1:7" ht="27.75" customHeight="1">
      <c r="A155" s="11"/>
      <c r="B155" s="23" t="s">
        <v>48</v>
      </c>
      <c r="C155" s="24" t="s">
        <v>94</v>
      </c>
      <c r="D155" s="24" t="s">
        <v>15</v>
      </c>
      <c r="E155" s="24" t="s">
        <v>178</v>
      </c>
      <c r="F155" s="24" t="s">
        <v>49</v>
      </c>
      <c r="G155" s="27">
        <f>14600+1200</f>
        <v>15800</v>
      </c>
    </row>
    <row r="156" spans="1:7" ht="27.75" customHeight="1">
      <c r="A156" s="11"/>
      <c r="B156" s="23" t="s">
        <v>153</v>
      </c>
      <c r="C156" s="47" t="s">
        <v>94</v>
      </c>
      <c r="D156" s="47" t="s">
        <v>15</v>
      </c>
      <c r="E156" s="47" t="s">
        <v>154</v>
      </c>
      <c r="F156" s="24" t="s">
        <v>13</v>
      </c>
      <c r="G156" s="27">
        <f>SUM(G157)</f>
        <v>4733</v>
      </c>
    </row>
    <row r="157" spans="1:7" ht="43.5" customHeight="1">
      <c r="A157" s="11"/>
      <c r="B157" s="46" t="s">
        <v>179</v>
      </c>
      <c r="C157" s="47" t="s">
        <v>94</v>
      </c>
      <c r="D157" s="47" t="s">
        <v>15</v>
      </c>
      <c r="E157" s="47" t="s">
        <v>180</v>
      </c>
      <c r="F157" s="24" t="s">
        <v>13</v>
      </c>
      <c r="G157" s="27">
        <f>SUM(G158)</f>
        <v>4733</v>
      </c>
    </row>
    <row r="158" spans="1:7" ht="32.25" customHeight="1">
      <c r="A158" s="48"/>
      <c r="B158" s="30" t="s">
        <v>48</v>
      </c>
      <c r="C158" s="47" t="s">
        <v>94</v>
      </c>
      <c r="D158" s="47" t="s">
        <v>15</v>
      </c>
      <c r="E158" s="47" t="s">
        <v>180</v>
      </c>
      <c r="F158" s="28" t="s">
        <v>49</v>
      </c>
      <c r="G158" s="58">
        <f>4733</f>
        <v>4733</v>
      </c>
    </row>
    <row r="159" spans="1:7" s="22" customFormat="1" ht="30" customHeight="1">
      <c r="A159" s="17"/>
      <c r="B159" s="44" t="s">
        <v>181</v>
      </c>
      <c r="C159" s="45" t="s">
        <v>94</v>
      </c>
      <c r="D159" s="45" t="s">
        <v>94</v>
      </c>
      <c r="E159" s="45" t="s">
        <v>12</v>
      </c>
      <c r="F159" s="19" t="s">
        <v>13</v>
      </c>
      <c r="G159" s="21">
        <f>G160+G163</f>
        <v>18285</v>
      </c>
    </row>
    <row r="160" spans="1:7" s="40" customFormat="1" ht="63.75">
      <c r="A160" s="11"/>
      <c r="B160" s="23" t="s">
        <v>16</v>
      </c>
      <c r="C160" s="47" t="s">
        <v>94</v>
      </c>
      <c r="D160" s="47" t="s">
        <v>94</v>
      </c>
      <c r="E160" s="47" t="s">
        <v>17</v>
      </c>
      <c r="F160" s="24" t="s">
        <v>13</v>
      </c>
      <c r="G160" s="29">
        <f>SUM(G161)</f>
        <v>6809</v>
      </c>
    </row>
    <row r="161" spans="1:7" s="35" customFormat="1" ht="15.75" customHeight="1">
      <c r="A161" s="17"/>
      <c r="B161" s="23" t="s">
        <v>25</v>
      </c>
      <c r="C161" s="24" t="s">
        <v>94</v>
      </c>
      <c r="D161" s="24" t="s">
        <v>94</v>
      </c>
      <c r="E161" s="24" t="s">
        <v>26</v>
      </c>
      <c r="F161" s="24" t="s">
        <v>13</v>
      </c>
      <c r="G161" s="29">
        <f>SUM(G162)</f>
        <v>6809</v>
      </c>
    </row>
    <row r="162" spans="1:7" s="35" customFormat="1" ht="26.25" customHeight="1">
      <c r="A162" s="17"/>
      <c r="B162" s="23" t="s">
        <v>20</v>
      </c>
      <c r="C162" s="24" t="s">
        <v>94</v>
      </c>
      <c r="D162" s="24" t="s">
        <v>94</v>
      </c>
      <c r="E162" s="24" t="s">
        <v>26</v>
      </c>
      <c r="F162" s="24" t="s">
        <v>21</v>
      </c>
      <c r="G162" s="29">
        <v>6809</v>
      </c>
    </row>
    <row r="163" spans="1:7" s="35" customFormat="1" ht="27" customHeight="1">
      <c r="A163" s="17"/>
      <c r="B163" s="46" t="s">
        <v>182</v>
      </c>
      <c r="C163" s="47" t="s">
        <v>94</v>
      </c>
      <c r="D163" s="47" t="s">
        <v>94</v>
      </c>
      <c r="E163" s="47" t="s">
        <v>183</v>
      </c>
      <c r="F163" s="61" t="s">
        <v>13</v>
      </c>
      <c r="G163" s="49">
        <f>G164</f>
        <v>11476</v>
      </c>
    </row>
    <row r="164" spans="1:7" s="35" customFormat="1" ht="25.5">
      <c r="A164" s="17"/>
      <c r="B164" s="30" t="s">
        <v>97</v>
      </c>
      <c r="C164" s="47" t="s">
        <v>94</v>
      </c>
      <c r="D164" s="47" t="s">
        <v>94</v>
      </c>
      <c r="E164" s="47" t="s">
        <v>184</v>
      </c>
      <c r="F164" s="47" t="s">
        <v>13</v>
      </c>
      <c r="G164" s="49">
        <f>SUM(G165)</f>
        <v>11476</v>
      </c>
    </row>
    <row r="165" spans="1:7" s="35" customFormat="1" ht="29.25" customHeight="1">
      <c r="A165" s="17"/>
      <c r="B165" s="30" t="s">
        <v>48</v>
      </c>
      <c r="C165" s="47" t="s">
        <v>94</v>
      </c>
      <c r="D165" s="47" t="s">
        <v>94</v>
      </c>
      <c r="E165" s="47" t="s">
        <v>184</v>
      </c>
      <c r="F165" s="47" t="s">
        <v>49</v>
      </c>
      <c r="G165" s="49">
        <v>11476</v>
      </c>
    </row>
    <row r="166" spans="1:7" s="22" customFormat="1" ht="26.25" customHeight="1">
      <c r="A166" s="17"/>
      <c r="B166" s="18" t="s">
        <v>185</v>
      </c>
      <c r="C166" s="19" t="s">
        <v>94</v>
      </c>
      <c r="D166" s="19" t="s">
        <v>84</v>
      </c>
      <c r="E166" s="19" t="s">
        <v>12</v>
      </c>
      <c r="F166" s="19" t="s">
        <v>13</v>
      </c>
      <c r="G166" s="21">
        <f>G167+G170+G173+G176</f>
        <v>252032.1</v>
      </c>
    </row>
    <row r="167" spans="1:7" s="40" customFormat="1" ht="63.75">
      <c r="A167" s="11"/>
      <c r="B167" s="23" t="s">
        <v>16</v>
      </c>
      <c r="C167" s="47" t="s">
        <v>94</v>
      </c>
      <c r="D167" s="47" t="s">
        <v>84</v>
      </c>
      <c r="E167" s="47" t="s">
        <v>17</v>
      </c>
      <c r="F167" s="24" t="s">
        <v>13</v>
      </c>
      <c r="G167" s="29">
        <f>SUM(G168)</f>
        <v>8935</v>
      </c>
    </row>
    <row r="168" spans="1:7" s="35" customFormat="1" ht="15.75" customHeight="1">
      <c r="A168" s="17"/>
      <c r="B168" s="23" t="s">
        <v>25</v>
      </c>
      <c r="C168" s="24" t="s">
        <v>94</v>
      </c>
      <c r="D168" s="24" t="s">
        <v>84</v>
      </c>
      <c r="E168" s="24" t="s">
        <v>26</v>
      </c>
      <c r="F168" s="24" t="s">
        <v>13</v>
      </c>
      <c r="G168" s="29">
        <f>SUM(G169)</f>
        <v>8935</v>
      </c>
    </row>
    <row r="169" spans="1:7" s="35" customFormat="1" ht="26.25" customHeight="1">
      <c r="A169" s="17"/>
      <c r="B169" s="23" t="s">
        <v>20</v>
      </c>
      <c r="C169" s="24" t="s">
        <v>94</v>
      </c>
      <c r="D169" s="24" t="s">
        <v>84</v>
      </c>
      <c r="E169" s="24" t="s">
        <v>26</v>
      </c>
      <c r="F169" s="24" t="s">
        <v>21</v>
      </c>
      <c r="G169" s="29">
        <v>8935</v>
      </c>
    </row>
    <row r="170" spans="1:7" s="35" customFormat="1" ht="31.5" customHeight="1">
      <c r="A170" s="17"/>
      <c r="B170" s="23" t="s">
        <v>153</v>
      </c>
      <c r="C170" s="24" t="s">
        <v>94</v>
      </c>
      <c r="D170" s="24" t="s">
        <v>84</v>
      </c>
      <c r="E170" s="24" t="s">
        <v>154</v>
      </c>
      <c r="F170" s="24" t="s">
        <v>13</v>
      </c>
      <c r="G170" s="29">
        <f>SUM(G171)</f>
        <v>163940.1</v>
      </c>
    </row>
    <row r="171" spans="1:7" s="35" customFormat="1" ht="57" customHeight="1">
      <c r="A171" s="17"/>
      <c r="B171" s="23" t="s">
        <v>155</v>
      </c>
      <c r="C171" s="24" t="s">
        <v>94</v>
      </c>
      <c r="D171" s="24" t="s">
        <v>84</v>
      </c>
      <c r="E171" s="24" t="s">
        <v>156</v>
      </c>
      <c r="F171" s="24" t="s">
        <v>13</v>
      </c>
      <c r="G171" s="29">
        <f>SUM(G172)</f>
        <v>163940.1</v>
      </c>
    </row>
    <row r="172" spans="1:7" s="35" customFormat="1" ht="18.75" customHeight="1">
      <c r="A172" s="17"/>
      <c r="B172" s="23" t="s">
        <v>109</v>
      </c>
      <c r="C172" s="24" t="s">
        <v>94</v>
      </c>
      <c r="D172" s="24" t="s">
        <v>84</v>
      </c>
      <c r="E172" s="24" t="s">
        <v>156</v>
      </c>
      <c r="F172" s="24" t="s">
        <v>110</v>
      </c>
      <c r="G172" s="29">
        <f>66346+83987.1+13607</f>
        <v>163940.1</v>
      </c>
    </row>
    <row r="173" spans="1:7" s="35" customFormat="1" ht="82.5" customHeight="1">
      <c r="A173" s="17"/>
      <c r="B173" s="23" t="s">
        <v>186</v>
      </c>
      <c r="C173" s="24" t="s">
        <v>94</v>
      </c>
      <c r="D173" s="24" t="s">
        <v>84</v>
      </c>
      <c r="E173" s="24" t="s">
        <v>187</v>
      </c>
      <c r="F173" s="24" t="s">
        <v>13</v>
      </c>
      <c r="G173" s="29">
        <f>SUM(G174)</f>
        <v>23279</v>
      </c>
    </row>
    <row r="174" spans="1:7" ht="28.5" customHeight="1">
      <c r="A174" s="11"/>
      <c r="B174" s="23" t="s">
        <v>97</v>
      </c>
      <c r="C174" s="24" t="s">
        <v>94</v>
      </c>
      <c r="D174" s="24" t="s">
        <v>84</v>
      </c>
      <c r="E174" s="24" t="s">
        <v>188</v>
      </c>
      <c r="F174" s="24" t="s">
        <v>13</v>
      </c>
      <c r="G174" s="27">
        <f>SUM(G175)</f>
        <v>23279</v>
      </c>
    </row>
    <row r="175" spans="1:7" ht="27.75" customHeight="1">
      <c r="A175" s="11"/>
      <c r="B175" s="23" t="s">
        <v>48</v>
      </c>
      <c r="C175" s="24" t="s">
        <v>94</v>
      </c>
      <c r="D175" s="24" t="s">
        <v>84</v>
      </c>
      <c r="E175" s="24" t="s">
        <v>188</v>
      </c>
      <c r="F175" s="24" t="s">
        <v>49</v>
      </c>
      <c r="G175" s="27">
        <f>22379+900</f>
        <v>23279</v>
      </c>
    </row>
    <row r="176" spans="1:7" ht="33" customHeight="1">
      <c r="A176" s="11"/>
      <c r="B176" s="46" t="s">
        <v>78</v>
      </c>
      <c r="C176" s="47" t="s">
        <v>94</v>
      </c>
      <c r="D176" s="47" t="s">
        <v>84</v>
      </c>
      <c r="E176" s="47" t="s">
        <v>79</v>
      </c>
      <c r="F176" s="24" t="s">
        <v>13</v>
      </c>
      <c r="G176" s="29">
        <f>G178+G180</f>
        <v>55878</v>
      </c>
    </row>
    <row r="177" spans="1:7" ht="30.75" customHeight="1">
      <c r="A177" s="48"/>
      <c r="B177" s="30" t="s">
        <v>189</v>
      </c>
      <c r="C177" s="28" t="s">
        <v>94</v>
      </c>
      <c r="D177" s="28" t="s">
        <v>84</v>
      </c>
      <c r="E177" s="28" t="s">
        <v>190</v>
      </c>
      <c r="F177" s="28" t="s">
        <v>13</v>
      </c>
      <c r="G177" s="49">
        <f>SUM(G178)</f>
        <v>45630</v>
      </c>
    </row>
    <row r="178" spans="1:7" ht="30" customHeight="1">
      <c r="A178" s="48"/>
      <c r="B178" s="30" t="s">
        <v>20</v>
      </c>
      <c r="C178" s="28" t="s">
        <v>94</v>
      </c>
      <c r="D178" s="28" t="s">
        <v>84</v>
      </c>
      <c r="E178" s="28" t="s">
        <v>190</v>
      </c>
      <c r="F178" s="28" t="s">
        <v>21</v>
      </c>
      <c r="G178" s="49">
        <v>45630</v>
      </c>
    </row>
    <row r="179" spans="1:7" ht="30.75" customHeight="1">
      <c r="A179" s="48"/>
      <c r="B179" s="30" t="s">
        <v>191</v>
      </c>
      <c r="C179" s="28" t="s">
        <v>94</v>
      </c>
      <c r="D179" s="28" t="s">
        <v>84</v>
      </c>
      <c r="E179" s="28" t="s">
        <v>192</v>
      </c>
      <c r="F179" s="28" t="s">
        <v>13</v>
      </c>
      <c r="G179" s="49">
        <f>SUM(G180)</f>
        <v>10248</v>
      </c>
    </row>
    <row r="180" spans="1:7" ht="30" customHeight="1">
      <c r="A180" s="48"/>
      <c r="B180" s="30" t="s">
        <v>20</v>
      </c>
      <c r="C180" s="28" t="s">
        <v>94</v>
      </c>
      <c r="D180" s="28" t="s">
        <v>84</v>
      </c>
      <c r="E180" s="28" t="s">
        <v>192</v>
      </c>
      <c r="F180" s="28" t="s">
        <v>21</v>
      </c>
      <c r="G180" s="49">
        <f>10248</f>
        <v>10248</v>
      </c>
    </row>
    <row r="181" spans="1:7" ht="27" customHeight="1">
      <c r="A181" s="11">
        <v>7</v>
      </c>
      <c r="B181" s="85" t="s">
        <v>237</v>
      </c>
      <c r="C181" s="56" t="s">
        <v>100</v>
      </c>
      <c r="D181" s="56" t="s">
        <v>11</v>
      </c>
      <c r="E181" s="56" t="s">
        <v>12</v>
      </c>
      <c r="F181" s="13" t="s">
        <v>13</v>
      </c>
      <c r="G181" s="15">
        <f>G182+G201</f>
        <v>104489</v>
      </c>
    </row>
    <row r="182" spans="1:7" s="22" customFormat="1" ht="17.25" customHeight="1">
      <c r="A182" s="17"/>
      <c r="B182" s="44" t="s">
        <v>193</v>
      </c>
      <c r="C182" s="45" t="s">
        <v>100</v>
      </c>
      <c r="D182" s="45" t="s">
        <v>10</v>
      </c>
      <c r="E182" s="45" t="s">
        <v>12</v>
      </c>
      <c r="F182" s="19" t="s">
        <v>13</v>
      </c>
      <c r="G182" s="21">
        <f>SUM(G183,G186,G189,G192,G195,G198,)</f>
        <v>103556</v>
      </c>
    </row>
    <row r="183" spans="1:7" s="22" customFormat="1" ht="38.25">
      <c r="A183" s="17"/>
      <c r="B183" s="62" t="s">
        <v>119</v>
      </c>
      <c r="C183" s="63" t="s">
        <v>100</v>
      </c>
      <c r="D183" s="63" t="s">
        <v>10</v>
      </c>
      <c r="E183" s="63" t="s">
        <v>120</v>
      </c>
      <c r="F183" s="63" t="s">
        <v>24</v>
      </c>
      <c r="G183" s="64">
        <f>G184</f>
        <v>15000</v>
      </c>
    </row>
    <row r="184" spans="1:7" s="22" customFormat="1" ht="38.25">
      <c r="A184" s="17"/>
      <c r="B184" s="62" t="s">
        <v>194</v>
      </c>
      <c r="C184" s="63" t="s">
        <v>100</v>
      </c>
      <c r="D184" s="63" t="s">
        <v>10</v>
      </c>
      <c r="E184" s="63" t="s">
        <v>140</v>
      </c>
      <c r="F184" s="63" t="s">
        <v>13</v>
      </c>
      <c r="G184" s="64">
        <f>G185</f>
        <v>15000</v>
      </c>
    </row>
    <row r="185" spans="1:7" s="22" customFormat="1" ht="12.75">
      <c r="A185" s="17"/>
      <c r="B185" s="30" t="s">
        <v>109</v>
      </c>
      <c r="C185" s="63" t="s">
        <v>100</v>
      </c>
      <c r="D185" s="63" t="s">
        <v>10</v>
      </c>
      <c r="E185" s="63" t="s">
        <v>140</v>
      </c>
      <c r="F185" s="63" t="s">
        <v>110</v>
      </c>
      <c r="G185" s="64">
        <v>15000</v>
      </c>
    </row>
    <row r="186" spans="1:7" s="22" customFormat="1" ht="41.25" customHeight="1">
      <c r="A186" s="17"/>
      <c r="B186" s="39" t="s">
        <v>195</v>
      </c>
      <c r="C186" s="47" t="s">
        <v>100</v>
      </c>
      <c r="D186" s="47" t="s">
        <v>10</v>
      </c>
      <c r="E186" s="47" t="s">
        <v>196</v>
      </c>
      <c r="F186" s="24" t="s">
        <v>13</v>
      </c>
      <c r="G186" s="29">
        <f>SUM(G187)</f>
        <v>6714</v>
      </c>
    </row>
    <row r="187" spans="1:7" ht="28.5" customHeight="1">
      <c r="A187" s="11"/>
      <c r="B187" s="23" t="s">
        <v>97</v>
      </c>
      <c r="C187" s="24" t="s">
        <v>100</v>
      </c>
      <c r="D187" s="24" t="s">
        <v>10</v>
      </c>
      <c r="E187" s="24" t="s">
        <v>197</v>
      </c>
      <c r="F187" s="24" t="s">
        <v>13</v>
      </c>
      <c r="G187" s="27">
        <f>SUM(G188)</f>
        <v>6714</v>
      </c>
    </row>
    <row r="188" spans="1:7" ht="27.75" customHeight="1">
      <c r="A188" s="11"/>
      <c r="B188" s="23" t="s">
        <v>48</v>
      </c>
      <c r="C188" s="24" t="s">
        <v>100</v>
      </c>
      <c r="D188" s="24" t="s">
        <v>10</v>
      </c>
      <c r="E188" s="24" t="s">
        <v>197</v>
      </c>
      <c r="F188" s="24" t="s">
        <v>49</v>
      </c>
      <c r="G188" s="27">
        <f>5430+1000+284</f>
        <v>6714</v>
      </c>
    </row>
    <row r="189" spans="1:7" ht="17.25" customHeight="1">
      <c r="A189" s="11"/>
      <c r="B189" s="39" t="s">
        <v>198</v>
      </c>
      <c r="C189" s="47" t="s">
        <v>100</v>
      </c>
      <c r="D189" s="47" t="s">
        <v>10</v>
      </c>
      <c r="E189" s="47" t="s">
        <v>199</v>
      </c>
      <c r="F189" s="26" t="s">
        <v>13</v>
      </c>
      <c r="G189" s="27">
        <f>SUM(G190)</f>
        <v>7786</v>
      </c>
    </row>
    <row r="190" spans="1:7" ht="28.5" customHeight="1">
      <c r="A190" s="11"/>
      <c r="B190" s="23" t="s">
        <v>97</v>
      </c>
      <c r="C190" s="24" t="s">
        <v>100</v>
      </c>
      <c r="D190" s="24" t="s">
        <v>10</v>
      </c>
      <c r="E190" s="24" t="s">
        <v>200</v>
      </c>
      <c r="F190" s="24" t="s">
        <v>13</v>
      </c>
      <c r="G190" s="27">
        <f>SUM(G191)</f>
        <v>7786</v>
      </c>
    </row>
    <row r="191" spans="1:7" ht="27.75" customHeight="1">
      <c r="A191" s="11"/>
      <c r="B191" s="23" t="s">
        <v>48</v>
      </c>
      <c r="C191" s="24" t="s">
        <v>100</v>
      </c>
      <c r="D191" s="24" t="s">
        <v>10</v>
      </c>
      <c r="E191" s="24" t="s">
        <v>200</v>
      </c>
      <c r="F191" s="24" t="s">
        <v>49</v>
      </c>
      <c r="G191" s="27">
        <f>3773+4013</f>
        <v>7786</v>
      </c>
    </row>
    <row r="192" spans="1:7" ht="17.25" customHeight="1">
      <c r="A192" s="11"/>
      <c r="B192" s="39" t="s">
        <v>201</v>
      </c>
      <c r="C192" s="47" t="s">
        <v>100</v>
      </c>
      <c r="D192" s="47" t="s">
        <v>10</v>
      </c>
      <c r="E192" s="47" t="s">
        <v>202</v>
      </c>
      <c r="F192" s="26" t="s">
        <v>13</v>
      </c>
      <c r="G192" s="27">
        <f>SUM(G193)</f>
        <v>24513</v>
      </c>
    </row>
    <row r="193" spans="1:7" ht="28.5" customHeight="1">
      <c r="A193" s="11"/>
      <c r="B193" s="23" t="s">
        <v>97</v>
      </c>
      <c r="C193" s="24" t="s">
        <v>100</v>
      </c>
      <c r="D193" s="24" t="s">
        <v>10</v>
      </c>
      <c r="E193" s="24" t="s">
        <v>203</v>
      </c>
      <c r="F193" s="24" t="s">
        <v>13</v>
      </c>
      <c r="G193" s="27">
        <f>SUM(G194)</f>
        <v>24513</v>
      </c>
    </row>
    <row r="194" spans="1:7" ht="27.75" customHeight="1">
      <c r="A194" s="11"/>
      <c r="B194" s="23" t="s">
        <v>48</v>
      </c>
      <c r="C194" s="24" t="s">
        <v>100</v>
      </c>
      <c r="D194" s="24" t="s">
        <v>10</v>
      </c>
      <c r="E194" s="24" t="s">
        <v>203</v>
      </c>
      <c r="F194" s="24" t="s">
        <v>49</v>
      </c>
      <c r="G194" s="27">
        <f>10306+14207</f>
        <v>24513</v>
      </c>
    </row>
    <row r="195" spans="1:7" ht="31.5" customHeight="1">
      <c r="A195" s="11"/>
      <c r="B195" s="30" t="s">
        <v>204</v>
      </c>
      <c r="C195" s="24" t="s">
        <v>100</v>
      </c>
      <c r="D195" s="24" t="s">
        <v>10</v>
      </c>
      <c r="E195" s="24" t="s">
        <v>205</v>
      </c>
      <c r="F195" s="24" t="s">
        <v>13</v>
      </c>
      <c r="G195" s="27">
        <f>SUM(G196)</f>
        <v>34154</v>
      </c>
    </row>
    <row r="196" spans="1:7" ht="28.5" customHeight="1">
      <c r="A196" s="11"/>
      <c r="B196" s="23" t="s">
        <v>97</v>
      </c>
      <c r="C196" s="24" t="s">
        <v>100</v>
      </c>
      <c r="D196" s="24" t="s">
        <v>10</v>
      </c>
      <c r="E196" s="24" t="s">
        <v>206</v>
      </c>
      <c r="F196" s="24" t="s">
        <v>13</v>
      </c>
      <c r="G196" s="27">
        <f>SUM(G197)</f>
        <v>34154</v>
      </c>
    </row>
    <row r="197" spans="1:7" ht="27.75" customHeight="1">
      <c r="A197" s="11"/>
      <c r="B197" s="23" t="s">
        <v>48</v>
      </c>
      <c r="C197" s="24" t="s">
        <v>100</v>
      </c>
      <c r="D197" s="24" t="s">
        <v>10</v>
      </c>
      <c r="E197" s="24" t="s">
        <v>206</v>
      </c>
      <c r="F197" s="24" t="s">
        <v>49</v>
      </c>
      <c r="G197" s="27">
        <f>34214-60</f>
        <v>34154</v>
      </c>
    </row>
    <row r="198" spans="1:7" ht="45.75" customHeight="1">
      <c r="A198" s="11"/>
      <c r="B198" s="23" t="s">
        <v>207</v>
      </c>
      <c r="C198" s="24" t="s">
        <v>100</v>
      </c>
      <c r="D198" s="24" t="s">
        <v>10</v>
      </c>
      <c r="E198" s="24" t="s">
        <v>208</v>
      </c>
      <c r="F198" s="24" t="s">
        <v>13</v>
      </c>
      <c r="G198" s="27">
        <f>SUM(G199)</f>
        <v>15389</v>
      </c>
    </row>
    <row r="199" spans="1:7" s="50" customFormat="1" ht="45.75" customHeight="1">
      <c r="A199" s="48"/>
      <c r="B199" s="30" t="s">
        <v>209</v>
      </c>
      <c r="C199" s="28" t="s">
        <v>100</v>
      </c>
      <c r="D199" s="28" t="s">
        <v>10</v>
      </c>
      <c r="E199" s="28" t="s">
        <v>210</v>
      </c>
      <c r="F199" s="28" t="s">
        <v>13</v>
      </c>
      <c r="G199" s="58">
        <f>SUM(G200)</f>
        <v>15389</v>
      </c>
    </row>
    <row r="200" spans="1:7" s="50" customFormat="1" ht="18" customHeight="1">
      <c r="A200" s="48"/>
      <c r="B200" s="30" t="s">
        <v>105</v>
      </c>
      <c r="C200" s="34" t="s">
        <v>100</v>
      </c>
      <c r="D200" s="34" t="s">
        <v>10</v>
      </c>
      <c r="E200" s="33" t="s">
        <v>210</v>
      </c>
      <c r="F200" s="33" t="s">
        <v>106</v>
      </c>
      <c r="G200" s="58">
        <f>3701+6484+500+4704</f>
        <v>15389</v>
      </c>
    </row>
    <row r="201" spans="1:7" s="69" customFormat="1" ht="20.25" customHeight="1">
      <c r="A201" s="65"/>
      <c r="B201" s="66" t="s">
        <v>211</v>
      </c>
      <c r="C201" s="67" t="s">
        <v>100</v>
      </c>
      <c r="D201" s="67" t="s">
        <v>30</v>
      </c>
      <c r="E201" s="67" t="s">
        <v>12</v>
      </c>
      <c r="F201" s="67" t="s">
        <v>13</v>
      </c>
      <c r="G201" s="68">
        <f>SUM(G202)</f>
        <v>933</v>
      </c>
    </row>
    <row r="202" spans="1:7" s="50" customFormat="1" ht="41.25" customHeight="1">
      <c r="A202" s="48"/>
      <c r="B202" s="30" t="s">
        <v>212</v>
      </c>
      <c r="C202" s="28" t="s">
        <v>100</v>
      </c>
      <c r="D202" s="28" t="s">
        <v>30</v>
      </c>
      <c r="E202" s="28" t="s">
        <v>213</v>
      </c>
      <c r="F202" s="28" t="s">
        <v>13</v>
      </c>
      <c r="G202" s="58">
        <f>SUM(G203)</f>
        <v>933</v>
      </c>
    </row>
    <row r="203" spans="1:7" s="50" customFormat="1" ht="45" customHeight="1">
      <c r="A203" s="48"/>
      <c r="B203" s="30" t="s">
        <v>209</v>
      </c>
      <c r="C203" s="28" t="s">
        <v>100</v>
      </c>
      <c r="D203" s="28" t="s">
        <v>30</v>
      </c>
      <c r="E203" s="28" t="s">
        <v>214</v>
      </c>
      <c r="F203" s="28" t="s">
        <v>13</v>
      </c>
      <c r="G203" s="58">
        <f>SUM(G204)</f>
        <v>933</v>
      </c>
    </row>
    <row r="204" spans="1:7" s="50" customFormat="1" ht="18" customHeight="1">
      <c r="A204" s="48"/>
      <c r="B204" s="30" t="s">
        <v>105</v>
      </c>
      <c r="C204" s="34" t="s">
        <v>100</v>
      </c>
      <c r="D204" s="34" t="s">
        <v>30</v>
      </c>
      <c r="E204" s="33" t="s">
        <v>214</v>
      </c>
      <c r="F204" s="33" t="s">
        <v>106</v>
      </c>
      <c r="G204" s="58">
        <f>933</f>
        <v>933</v>
      </c>
    </row>
    <row r="205" spans="1:7" s="60" customFormat="1" ht="31.5" customHeight="1">
      <c r="A205" s="11">
        <v>8</v>
      </c>
      <c r="B205" s="55" t="s">
        <v>215</v>
      </c>
      <c r="C205" s="56" t="s">
        <v>84</v>
      </c>
      <c r="D205" s="56" t="s">
        <v>11</v>
      </c>
      <c r="E205" s="56" t="s">
        <v>12</v>
      </c>
      <c r="F205" s="13" t="s">
        <v>13</v>
      </c>
      <c r="G205" s="43">
        <f>G206+G210</f>
        <v>26905</v>
      </c>
    </row>
    <row r="206" spans="1:7" s="22" customFormat="1" ht="18" customHeight="1">
      <c r="A206" s="17"/>
      <c r="B206" s="44" t="s">
        <v>216</v>
      </c>
      <c r="C206" s="45" t="s">
        <v>84</v>
      </c>
      <c r="D206" s="45" t="s">
        <v>100</v>
      </c>
      <c r="E206" s="45" t="s">
        <v>12</v>
      </c>
      <c r="F206" s="19" t="s">
        <v>13</v>
      </c>
      <c r="G206" s="21">
        <f>SUM(G207)</f>
        <v>12407</v>
      </c>
    </row>
    <row r="207" spans="1:7" s="50" customFormat="1" ht="33" customHeight="1">
      <c r="A207" s="48"/>
      <c r="B207" s="46" t="s">
        <v>78</v>
      </c>
      <c r="C207" s="47" t="s">
        <v>84</v>
      </c>
      <c r="D207" s="47" t="s">
        <v>100</v>
      </c>
      <c r="E207" s="47" t="s">
        <v>79</v>
      </c>
      <c r="F207" s="28" t="s">
        <v>13</v>
      </c>
      <c r="G207" s="49">
        <f>SUM(G208)</f>
        <v>12407</v>
      </c>
    </row>
    <row r="208" spans="1:7" s="50" customFormat="1" ht="47.25" customHeight="1">
      <c r="A208" s="48"/>
      <c r="B208" s="30" t="s">
        <v>217</v>
      </c>
      <c r="C208" s="28" t="s">
        <v>84</v>
      </c>
      <c r="D208" s="28" t="s">
        <v>100</v>
      </c>
      <c r="E208" s="28" t="s">
        <v>218</v>
      </c>
      <c r="F208" s="28" t="s">
        <v>13</v>
      </c>
      <c r="G208" s="49">
        <f>SUM(G209)</f>
        <v>12407</v>
      </c>
    </row>
    <row r="209" spans="1:7" s="50" customFormat="1" ht="30" customHeight="1">
      <c r="A209" s="48"/>
      <c r="B209" s="30" t="s">
        <v>20</v>
      </c>
      <c r="C209" s="28" t="s">
        <v>84</v>
      </c>
      <c r="D209" s="28" t="s">
        <v>100</v>
      </c>
      <c r="E209" s="28" t="s">
        <v>218</v>
      </c>
      <c r="F209" s="28" t="s">
        <v>21</v>
      </c>
      <c r="G209" s="49">
        <f>12907-500</f>
        <v>12407</v>
      </c>
    </row>
    <row r="210" spans="1:7" s="22" customFormat="1" ht="42" customHeight="1">
      <c r="A210" s="17"/>
      <c r="B210" s="44" t="s">
        <v>219</v>
      </c>
      <c r="C210" s="45" t="s">
        <v>84</v>
      </c>
      <c r="D210" s="45" t="s">
        <v>220</v>
      </c>
      <c r="E210" s="45" t="s">
        <v>12</v>
      </c>
      <c r="F210" s="19" t="s">
        <v>13</v>
      </c>
      <c r="G210" s="21">
        <f>SUM(G211)</f>
        <v>14498</v>
      </c>
    </row>
    <row r="211" spans="1:7" ht="33" customHeight="1">
      <c r="A211" s="11"/>
      <c r="B211" s="46" t="s">
        <v>78</v>
      </c>
      <c r="C211" s="47" t="s">
        <v>84</v>
      </c>
      <c r="D211" s="47" t="s">
        <v>220</v>
      </c>
      <c r="E211" s="47" t="s">
        <v>79</v>
      </c>
      <c r="F211" s="24" t="s">
        <v>13</v>
      </c>
      <c r="G211" s="29">
        <f>G212+G214</f>
        <v>14498</v>
      </c>
    </row>
    <row r="212" spans="1:7" ht="30.75" customHeight="1">
      <c r="A212" s="48"/>
      <c r="B212" s="30" t="s">
        <v>221</v>
      </c>
      <c r="C212" s="28" t="s">
        <v>84</v>
      </c>
      <c r="D212" s="28" t="s">
        <v>220</v>
      </c>
      <c r="E212" s="28" t="s">
        <v>222</v>
      </c>
      <c r="F212" s="28" t="s">
        <v>13</v>
      </c>
      <c r="G212" s="49">
        <f>SUM(G213)</f>
        <v>1538</v>
      </c>
    </row>
    <row r="213" spans="1:7" ht="30" customHeight="1">
      <c r="A213" s="48"/>
      <c r="B213" s="30" t="s">
        <v>243</v>
      </c>
      <c r="C213" s="28" t="s">
        <v>84</v>
      </c>
      <c r="D213" s="28" t="s">
        <v>220</v>
      </c>
      <c r="E213" s="28" t="s">
        <v>222</v>
      </c>
      <c r="F213" s="28" t="s">
        <v>242</v>
      </c>
      <c r="G213" s="49">
        <f>1538</f>
        <v>1538</v>
      </c>
    </row>
    <row r="214" spans="1:7" ht="60" customHeight="1">
      <c r="A214" s="48"/>
      <c r="B214" s="30" t="s">
        <v>223</v>
      </c>
      <c r="C214" s="28" t="s">
        <v>84</v>
      </c>
      <c r="D214" s="28" t="s">
        <v>220</v>
      </c>
      <c r="E214" s="28" t="s">
        <v>224</v>
      </c>
      <c r="F214" s="28" t="s">
        <v>13</v>
      </c>
      <c r="G214" s="49">
        <f>SUM(G215)</f>
        <v>12960</v>
      </c>
    </row>
    <row r="215" spans="1:7" ht="30" customHeight="1">
      <c r="A215" s="48"/>
      <c r="B215" s="30" t="s">
        <v>243</v>
      </c>
      <c r="C215" s="28" t="s">
        <v>84</v>
      </c>
      <c r="D215" s="28" t="s">
        <v>220</v>
      </c>
      <c r="E215" s="28" t="s">
        <v>224</v>
      </c>
      <c r="F215" s="28" t="s">
        <v>242</v>
      </c>
      <c r="G215" s="49">
        <f>12960</f>
        <v>12960</v>
      </c>
    </row>
    <row r="216" spans="1:7" s="60" customFormat="1" ht="15.75" customHeight="1">
      <c r="A216" s="11">
        <v>9</v>
      </c>
      <c r="B216" s="55" t="s">
        <v>225</v>
      </c>
      <c r="C216" s="56" t="s">
        <v>220</v>
      </c>
      <c r="D216" s="56" t="s">
        <v>11</v>
      </c>
      <c r="E216" s="56" t="s">
        <v>12</v>
      </c>
      <c r="F216" s="13" t="s">
        <v>13</v>
      </c>
      <c r="G216" s="43">
        <f>G217+G225</f>
        <v>63639</v>
      </c>
    </row>
    <row r="217" spans="1:7" s="22" customFormat="1" ht="19.5" customHeight="1">
      <c r="A217" s="17"/>
      <c r="B217" s="44" t="s">
        <v>226</v>
      </c>
      <c r="C217" s="45" t="s">
        <v>220</v>
      </c>
      <c r="D217" s="45" t="s">
        <v>23</v>
      </c>
      <c r="E217" s="45" t="s">
        <v>12</v>
      </c>
      <c r="F217" s="19" t="s">
        <v>13</v>
      </c>
      <c r="G217" s="21">
        <f>SUM(G218)</f>
        <v>44324</v>
      </c>
    </row>
    <row r="218" spans="1:7" ht="33" customHeight="1">
      <c r="A218" s="11"/>
      <c r="B218" s="46" t="s">
        <v>78</v>
      </c>
      <c r="C218" s="47" t="s">
        <v>220</v>
      </c>
      <c r="D218" s="47" t="s">
        <v>23</v>
      </c>
      <c r="E218" s="47" t="s">
        <v>79</v>
      </c>
      <c r="F218" s="24" t="s">
        <v>13</v>
      </c>
      <c r="G218" s="29">
        <f>G219+G221+G223</f>
        <v>44324</v>
      </c>
    </row>
    <row r="219" spans="1:7" ht="41.25" customHeight="1">
      <c r="A219" s="11"/>
      <c r="B219" s="46" t="s">
        <v>227</v>
      </c>
      <c r="C219" s="47" t="s">
        <v>220</v>
      </c>
      <c r="D219" s="47" t="s">
        <v>23</v>
      </c>
      <c r="E219" s="47" t="s">
        <v>228</v>
      </c>
      <c r="F219" s="24" t="s">
        <v>13</v>
      </c>
      <c r="G219" s="29">
        <f>G220</f>
        <v>18000</v>
      </c>
    </row>
    <row r="220" spans="1:7" ht="33" customHeight="1">
      <c r="A220" s="11"/>
      <c r="B220" s="30" t="s">
        <v>20</v>
      </c>
      <c r="C220" s="47" t="s">
        <v>220</v>
      </c>
      <c r="D220" s="47" t="s">
        <v>23</v>
      </c>
      <c r="E220" s="47" t="s">
        <v>228</v>
      </c>
      <c r="F220" s="24" t="s">
        <v>21</v>
      </c>
      <c r="G220" s="29">
        <v>18000</v>
      </c>
    </row>
    <row r="221" spans="1:7" ht="60" customHeight="1">
      <c r="A221" s="48"/>
      <c r="B221" s="30" t="s">
        <v>229</v>
      </c>
      <c r="C221" s="47" t="s">
        <v>220</v>
      </c>
      <c r="D221" s="47" t="s">
        <v>23</v>
      </c>
      <c r="E221" s="47" t="s">
        <v>230</v>
      </c>
      <c r="F221" s="28" t="s">
        <v>13</v>
      </c>
      <c r="G221" s="49">
        <f>G222</f>
        <v>21734</v>
      </c>
    </row>
    <row r="222" spans="1:7" ht="33" customHeight="1">
      <c r="A222" s="48"/>
      <c r="B222" s="30" t="s">
        <v>20</v>
      </c>
      <c r="C222" s="47" t="s">
        <v>220</v>
      </c>
      <c r="D222" s="47" t="s">
        <v>23</v>
      </c>
      <c r="E222" s="47" t="s">
        <v>230</v>
      </c>
      <c r="F222" s="28" t="s">
        <v>21</v>
      </c>
      <c r="G222" s="49">
        <v>21734</v>
      </c>
    </row>
    <row r="223" spans="1:7" ht="30.75" customHeight="1">
      <c r="A223" s="48"/>
      <c r="B223" s="30" t="s">
        <v>189</v>
      </c>
      <c r="C223" s="28" t="s">
        <v>220</v>
      </c>
      <c r="D223" s="28" t="s">
        <v>23</v>
      </c>
      <c r="E223" s="28" t="s">
        <v>190</v>
      </c>
      <c r="F223" s="28" t="s">
        <v>13</v>
      </c>
      <c r="G223" s="49">
        <f>SUM(G224)</f>
        <v>4590</v>
      </c>
    </row>
    <row r="224" spans="1:7" ht="30" customHeight="1">
      <c r="A224" s="48"/>
      <c r="B224" s="30" t="s">
        <v>20</v>
      </c>
      <c r="C224" s="28" t="s">
        <v>220</v>
      </c>
      <c r="D224" s="28" t="s">
        <v>23</v>
      </c>
      <c r="E224" s="28" t="s">
        <v>190</v>
      </c>
      <c r="F224" s="28" t="s">
        <v>21</v>
      </c>
      <c r="G224" s="49">
        <f>4590</f>
        <v>4590</v>
      </c>
    </row>
    <row r="225" spans="1:7" s="22" customFormat="1" ht="25.5">
      <c r="A225" s="17"/>
      <c r="B225" s="70" t="s">
        <v>231</v>
      </c>
      <c r="C225" s="71" t="s">
        <v>220</v>
      </c>
      <c r="D225" s="71" t="s">
        <v>34</v>
      </c>
      <c r="E225" s="71" t="s">
        <v>12</v>
      </c>
      <c r="F225" s="71" t="s">
        <v>24</v>
      </c>
      <c r="G225" s="72">
        <f>SUM(G226)</f>
        <v>19315</v>
      </c>
    </row>
    <row r="226" spans="1:7" ht="25.5">
      <c r="A226" s="11"/>
      <c r="B226" s="46" t="s">
        <v>78</v>
      </c>
      <c r="C226" s="47" t="s">
        <v>220</v>
      </c>
      <c r="D226" s="47" t="s">
        <v>34</v>
      </c>
      <c r="E226" s="47" t="s">
        <v>79</v>
      </c>
      <c r="F226" s="26" t="s">
        <v>13</v>
      </c>
      <c r="G226" s="27">
        <f>G227</f>
        <v>19315</v>
      </c>
    </row>
    <row r="227" spans="1:7" ht="38.25">
      <c r="A227" s="48"/>
      <c r="B227" s="73" t="s">
        <v>232</v>
      </c>
      <c r="C227" s="28" t="s">
        <v>220</v>
      </c>
      <c r="D227" s="28" t="s">
        <v>34</v>
      </c>
      <c r="E227" s="28" t="s">
        <v>233</v>
      </c>
      <c r="F227" s="28" t="s">
        <v>13</v>
      </c>
      <c r="G227" s="49">
        <f>SUM(G228)</f>
        <v>19315</v>
      </c>
    </row>
    <row r="228" spans="1:7" ht="30" customHeight="1">
      <c r="A228" s="48"/>
      <c r="B228" s="30" t="s">
        <v>247</v>
      </c>
      <c r="C228" s="28" t="s">
        <v>220</v>
      </c>
      <c r="D228" s="28" t="s">
        <v>34</v>
      </c>
      <c r="E228" s="28" t="s">
        <v>233</v>
      </c>
      <c r="F228" s="28" t="s">
        <v>246</v>
      </c>
      <c r="G228" s="49">
        <f>19315</f>
        <v>19315</v>
      </c>
    </row>
    <row r="229" spans="1:7" s="77" customFormat="1" ht="18.75" customHeight="1">
      <c r="A229" s="48"/>
      <c r="B229" s="74" t="s">
        <v>234</v>
      </c>
      <c r="C229" s="75"/>
      <c r="D229" s="75"/>
      <c r="E229" s="75"/>
      <c r="F229" s="75"/>
      <c r="G229" s="76">
        <f>SUM(G10,G49,G73,G95,G133,G138,G181,G205,G216)</f>
        <v>2256998.1</v>
      </c>
    </row>
    <row r="230" spans="5:6" ht="12.75">
      <c r="E230" s="79"/>
      <c r="F230" s="80"/>
    </row>
  </sheetData>
  <mergeCells count="5">
    <mergeCell ref="B8:B9"/>
    <mergeCell ref="C8:F8"/>
    <mergeCell ref="A8:A9"/>
    <mergeCell ref="A5:G5"/>
    <mergeCell ref="A6:G6"/>
  </mergeCells>
  <printOptions/>
  <pageMargins left="0.3937007874015748" right="0.6299212598425197" top="0.2362204724409449" bottom="0.31496062992125984" header="0.35433070866141736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</dc:creator>
  <cp:keywords/>
  <dc:description/>
  <cp:lastModifiedBy>d-bop</cp:lastModifiedBy>
  <cp:lastPrinted>2007-12-11T18:42:33Z</cp:lastPrinted>
  <dcterms:created xsi:type="dcterms:W3CDTF">2007-10-19T10:17:42Z</dcterms:created>
  <dcterms:modified xsi:type="dcterms:W3CDTF">2007-12-13T07:53:07Z</dcterms:modified>
  <cp:category/>
  <cp:version/>
  <cp:contentType/>
  <cp:contentStatus/>
</cp:coreProperties>
</file>